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6334" documentId="14_{62F12A09-33BE-4A0D-80B7-2767BA6ECF13}" xr6:coauthVersionLast="47" xr6:coauthVersionMax="47" xr10:uidLastSave="{003F6791-410D-403A-BC6A-7B355F141AC4}"/>
  <bookViews>
    <workbookView xWindow="120" yWindow="165" windowWidth="15990" windowHeight="15060" xr2:uid="{00000000-000D-0000-FFFF-FFFF00000000}"/>
  </bookViews>
  <sheets>
    <sheet name="2025" sheetId="18" r:id="rId1"/>
    <sheet name="Termine" sheetId="17" r:id="rId2"/>
    <sheet name="Vorlage" sheetId="13" r:id="rId3"/>
    <sheet name="2022" sheetId="10" r:id="rId4"/>
    <sheet name="2021" sheetId="1" r:id="rId5"/>
    <sheet name="2019" sheetId="4" r:id="rId6"/>
    <sheet name="Vorlage7" sheetId="11" r:id="rId7"/>
  </sheets>
  <definedNames>
    <definedName name="_xlnm.Print_Area" localSheetId="2">Vorlage!$A$1:$O$49</definedName>
    <definedName name="_xlnm.Print_Area" localSheetId="6">Vorlage7!$A$1:$U$32</definedName>
    <definedName name="_xlnm.Print_Titles" localSheetId="2">Vorlage!$1:$1</definedName>
    <definedName name="_xlnm.Print_Titles" localSheetId="6">Vorlage7!$1:$1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5" i="18" l="1"/>
  <c r="D215" i="18"/>
  <c r="C79" i="18"/>
  <c r="D79" i="18"/>
  <c r="C118" i="18"/>
  <c r="D118" i="18"/>
  <c r="C68" i="18"/>
  <c r="D68" i="18"/>
  <c r="F419" i="18"/>
  <c r="G419" i="18"/>
  <c r="H419" i="18"/>
  <c r="I419" i="18"/>
  <c r="J419" i="18"/>
  <c r="K419" i="18"/>
  <c r="L419" i="18"/>
  <c r="M419" i="18"/>
  <c r="N419" i="18"/>
  <c r="O419" i="18"/>
  <c r="P419" i="18"/>
  <c r="Q419" i="18"/>
  <c r="R419" i="18"/>
  <c r="S419" i="18"/>
  <c r="T419" i="18"/>
  <c r="U419" i="18"/>
  <c r="V419" i="18"/>
  <c r="W419" i="18"/>
  <c r="X419" i="18"/>
  <c r="Y419" i="18"/>
  <c r="Z419" i="18"/>
  <c r="AA419" i="18"/>
  <c r="AB419" i="18"/>
  <c r="AC419" i="18"/>
  <c r="AD419" i="18"/>
  <c r="AE419" i="18"/>
  <c r="AF419" i="18"/>
  <c r="AG419" i="18"/>
  <c r="AH419" i="18"/>
  <c r="AI419" i="18"/>
  <c r="AJ419" i="18"/>
  <c r="AK419" i="18"/>
  <c r="AL419" i="18"/>
  <c r="AM419" i="18"/>
  <c r="AN419" i="18"/>
  <c r="AO419" i="18"/>
  <c r="AP419" i="18"/>
  <c r="AQ419" i="18"/>
  <c r="AR419" i="18"/>
  <c r="AS419" i="18"/>
  <c r="AT419" i="18"/>
  <c r="AU419" i="18"/>
  <c r="AV419" i="18"/>
  <c r="AW419" i="18"/>
  <c r="AX419" i="18"/>
  <c r="AY419" i="18"/>
  <c r="AZ419" i="18"/>
  <c r="E419" i="18"/>
  <c r="D3" i="18"/>
  <c r="D2" i="18"/>
  <c r="D4" i="18"/>
  <c r="D5" i="18"/>
  <c r="D6" i="18"/>
  <c r="D7" i="18"/>
  <c r="D8" i="18"/>
  <c r="D9" i="18"/>
  <c r="D10" i="18"/>
  <c r="D11" i="18"/>
  <c r="D12" i="18"/>
  <c r="D13" i="18"/>
  <c r="D14" i="18"/>
  <c r="D15" i="18"/>
  <c r="D17" i="18"/>
  <c r="D16" i="18"/>
  <c r="D18" i="18"/>
  <c r="D19" i="18"/>
  <c r="D20" i="18"/>
  <c r="D21" i="18"/>
  <c r="D23" i="18"/>
  <c r="D24" i="18"/>
  <c r="D22" i="18"/>
  <c r="D26" i="18"/>
  <c r="D27" i="18"/>
  <c r="D25" i="18"/>
  <c r="D29" i="18"/>
  <c r="D30" i="18"/>
  <c r="D31" i="18"/>
  <c r="D32" i="18"/>
  <c r="D28" i="18"/>
  <c r="D34" i="18"/>
  <c r="D35" i="18"/>
  <c r="D33" i="18"/>
  <c r="D36" i="18"/>
  <c r="D38" i="18"/>
  <c r="D40" i="18"/>
  <c r="D41" i="18"/>
  <c r="D42" i="18"/>
  <c r="D43" i="18"/>
  <c r="D37" i="18"/>
  <c r="D44" i="18"/>
  <c r="D45" i="18"/>
  <c r="D39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9" i="18"/>
  <c r="D60" i="18"/>
  <c r="D61" i="18"/>
  <c r="D62" i="18"/>
  <c r="D63" i="18"/>
  <c r="D64" i="18"/>
  <c r="D65" i="18"/>
  <c r="D66" i="18"/>
  <c r="D67" i="18"/>
  <c r="D69" i="18"/>
  <c r="D70" i="18"/>
  <c r="D71" i="18"/>
  <c r="D72" i="18"/>
  <c r="D73" i="18"/>
  <c r="D74" i="18"/>
  <c r="D75" i="18"/>
  <c r="D76" i="18"/>
  <c r="D77" i="18"/>
  <c r="D78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58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79" i="18"/>
  <c r="D380" i="18"/>
  <c r="D381" i="18"/>
  <c r="D382" i="18"/>
  <c r="D383" i="18"/>
  <c r="D384" i="18"/>
  <c r="D385" i="18"/>
  <c r="D386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404" i="18"/>
  <c r="D405" i="18"/>
  <c r="D406" i="18"/>
  <c r="D407" i="18"/>
  <c r="D408" i="18"/>
  <c r="D409" i="18"/>
  <c r="D410" i="18"/>
  <c r="D411" i="18"/>
  <c r="D412" i="18"/>
  <c r="D413" i="18"/>
  <c r="D414" i="18"/>
  <c r="D415" i="18"/>
  <c r="D416" i="18"/>
  <c r="D417" i="18"/>
  <c r="C3" i="18"/>
  <c r="C2" i="18"/>
  <c r="C4" i="18"/>
  <c r="C5" i="18"/>
  <c r="C6" i="18"/>
  <c r="C7" i="18"/>
  <c r="C8" i="18"/>
  <c r="C9" i="18"/>
  <c r="C10" i="18"/>
  <c r="C11" i="18"/>
  <c r="C12" i="18"/>
  <c r="C13" i="18"/>
  <c r="C14" i="18"/>
  <c r="C15" i="18"/>
  <c r="C17" i="18"/>
  <c r="C16" i="18"/>
  <c r="C18" i="18"/>
  <c r="C19" i="18"/>
  <c r="C20" i="18"/>
  <c r="C21" i="18"/>
  <c r="C23" i="18"/>
  <c r="C24" i="18"/>
  <c r="C22" i="18"/>
  <c r="C26" i="18"/>
  <c r="C27" i="18"/>
  <c r="C25" i="18"/>
  <c r="C29" i="18"/>
  <c r="C30" i="18"/>
  <c r="C31" i="18"/>
  <c r="C32" i="18"/>
  <c r="C28" i="18"/>
  <c r="C34" i="18"/>
  <c r="C35" i="18"/>
  <c r="C33" i="18"/>
  <c r="C36" i="18"/>
  <c r="C38" i="18"/>
  <c r="C40" i="18"/>
  <c r="C41" i="18"/>
  <c r="C42" i="18"/>
  <c r="C43" i="18"/>
  <c r="C37" i="18"/>
  <c r="C44" i="18"/>
  <c r="C45" i="18"/>
  <c r="C39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9" i="18"/>
  <c r="C60" i="18"/>
  <c r="C61" i="18"/>
  <c r="C62" i="18"/>
  <c r="C63" i="18"/>
  <c r="C64" i="18"/>
  <c r="C65" i="18"/>
  <c r="C66" i="18"/>
  <c r="C67" i="18"/>
  <c r="C69" i="18"/>
  <c r="C70" i="18"/>
  <c r="C71" i="18"/>
  <c r="C72" i="18"/>
  <c r="C73" i="18"/>
  <c r="C74" i="18"/>
  <c r="C75" i="18"/>
  <c r="C76" i="18"/>
  <c r="C77" i="18"/>
  <c r="C78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58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B70" i="17"/>
  <c r="B73" i="17"/>
  <c r="B67" i="17"/>
  <c r="A215" i="18" l="1"/>
  <c r="A79" i="18"/>
  <c r="A118" i="18"/>
  <c r="A68" i="18"/>
  <c r="D424" i="18"/>
  <c r="B72" i="17"/>
  <c r="B71" i="17"/>
  <c r="B69" i="17"/>
  <c r="B68" i="17"/>
  <c r="B66" i="17"/>
  <c r="B65" i="17"/>
  <c r="B64" i="17"/>
  <c r="A409" i="18" l="1"/>
  <c r="A216" i="18" l="1"/>
  <c r="A257" i="18"/>
  <c r="A155" i="18"/>
  <c r="A195" i="18"/>
  <c r="A395" i="18"/>
  <c r="A106" i="18"/>
  <c r="A228" i="18"/>
  <c r="A388" i="18"/>
  <c r="A176" i="18"/>
  <c r="A196" i="18"/>
  <c r="A119" i="18"/>
  <c r="A130" i="18"/>
  <c r="A58" i="18"/>
  <c r="A147" i="18"/>
  <c r="A120" i="18"/>
  <c r="A121" i="18"/>
  <c r="A396" i="18"/>
  <c r="A107" i="18"/>
  <c r="A401" i="18"/>
  <c r="A402" i="18"/>
  <c r="A389" i="18"/>
  <c r="A397" i="18"/>
  <c r="A372" i="18"/>
  <c r="A383" i="18"/>
  <c r="A274" i="18"/>
  <c r="A242" i="18"/>
  <c r="A229" i="18"/>
  <c r="A258" i="18"/>
  <c r="A108" i="18"/>
  <c r="A156" i="18"/>
  <c r="A82" i="18"/>
  <c r="A96" i="18"/>
  <c r="A217" i="18"/>
  <c r="A359" i="18"/>
  <c r="A177" i="18"/>
  <c r="A178" i="18"/>
  <c r="A131" i="18"/>
  <c r="A157" i="18"/>
  <c r="A71" i="18"/>
  <c r="A80" i="18"/>
  <c r="A197" i="18"/>
  <c r="A275" i="18"/>
  <c r="A180" i="18"/>
  <c r="A179" i="18"/>
  <c r="A160" i="18"/>
  <c r="A159" i="18"/>
  <c r="A161" i="18"/>
  <c r="A158" i="18"/>
  <c r="A122" i="18"/>
  <c r="A123" i="18"/>
  <c r="A299" i="18"/>
  <c r="A109" i="18"/>
  <c r="A198" i="18"/>
  <c r="A243" i="18"/>
  <c r="A132" i="18"/>
  <c r="A162" i="18"/>
  <c r="A94" i="18"/>
  <c r="A51" i="18"/>
  <c r="A360" i="18"/>
  <c r="A373" i="18"/>
  <c r="A54" i="18"/>
  <c r="A331" i="18"/>
  <c r="A362" i="18"/>
  <c r="A86" i="18"/>
  <c r="A332" i="18"/>
  <c r="A361" i="18"/>
  <c r="A276" i="18"/>
  <c r="A314" i="18"/>
  <c r="A230" i="18"/>
  <c r="A231" i="18"/>
  <c r="A218" i="18"/>
  <c r="A37" i="18"/>
  <c r="A97" i="18"/>
  <c r="A199" i="18"/>
  <c r="A219" i="18"/>
  <c r="A201" i="18"/>
  <c r="A200" i="18"/>
  <c r="A133" i="18"/>
  <c r="A134" i="18"/>
  <c r="A300" i="18"/>
  <c r="A384" i="18"/>
  <c r="A232" i="18"/>
  <c r="A88" i="18"/>
  <c r="A148" i="18"/>
  <c r="A28" i="18"/>
  <c r="A124" i="18"/>
  <c r="A135" i="18"/>
  <c r="A83" i="18"/>
  <c r="A110" i="18"/>
  <c r="A277" i="18"/>
  <c r="A374" i="18"/>
  <c r="A202" i="18"/>
  <c r="A244" i="18"/>
  <c r="A111" i="18"/>
  <c r="A181" i="18"/>
  <c r="A278" i="18"/>
  <c r="A348" i="18"/>
  <c r="A163" i="18"/>
  <c r="A259" i="18"/>
  <c r="A220" i="18"/>
  <c r="A233" i="18"/>
  <c r="A182" i="18"/>
  <c r="A221" i="18"/>
  <c r="A149" i="18"/>
  <c r="A164" i="18"/>
  <c r="A125" i="18"/>
  <c r="A136" i="18"/>
  <c r="A98" i="18"/>
  <c r="A112" i="18"/>
  <c r="A375" i="18"/>
  <c r="A89" i="18"/>
  <c r="A279" i="18"/>
  <c r="A349" i="18"/>
  <c r="A246" i="18"/>
  <c r="A247" i="18"/>
  <c r="A203" i="18"/>
  <c r="A245" i="18"/>
  <c r="A165" i="18"/>
  <c r="A183" i="18"/>
  <c r="A363" i="18"/>
  <c r="A390" i="18"/>
  <c r="A315" i="18"/>
  <c r="A316" i="18"/>
  <c r="A301" i="18"/>
  <c r="A302" i="18"/>
  <c r="A280" i="18"/>
  <c r="A281" i="18"/>
  <c r="A64" i="18"/>
  <c r="A204" i="18"/>
  <c r="A185" i="18"/>
  <c r="A62" i="18"/>
  <c r="A184" i="18"/>
  <c r="A403" i="18"/>
  <c r="A113" i="18"/>
  <c r="A248" i="18"/>
  <c r="A303" i="18"/>
  <c r="A222" i="18"/>
  <c r="A234" i="18"/>
  <c r="A186" i="18"/>
  <c r="A205" i="18"/>
  <c r="A139" i="18"/>
  <c r="A138" i="18"/>
  <c r="A63" i="18"/>
  <c r="A137" i="18"/>
  <c r="A404" i="18"/>
  <c r="A90" i="18"/>
  <c r="A333" i="18"/>
  <c r="A67" i="18"/>
  <c r="A282" i="18"/>
  <c r="A283" i="18"/>
  <c r="A235" i="18"/>
  <c r="A260" i="18"/>
  <c r="A45" i="18"/>
  <c r="A187" i="18"/>
  <c r="A91" i="18"/>
  <c r="A150" i="18"/>
  <c r="A261" i="18"/>
  <c r="A317" i="18"/>
  <c r="A99" i="18"/>
  <c r="A249" i="18"/>
  <c r="A92" i="18"/>
  <c r="A95" i="18"/>
  <c r="A415" i="18"/>
  <c r="A412" i="18"/>
  <c r="A398" i="18"/>
  <c r="A405" i="18"/>
  <c r="A377" i="18"/>
  <c r="A391" i="18"/>
  <c r="A364" i="18"/>
  <c r="A376" i="18"/>
  <c r="A16" i="18"/>
  <c r="A334" i="18"/>
  <c r="A207" i="18"/>
  <c r="A262" i="18"/>
  <c r="A126" i="18"/>
  <c r="A66" i="18"/>
  <c r="A350" i="18"/>
  <c r="A206" i="18"/>
  <c r="A114" i="18"/>
  <c r="A100" i="18"/>
  <c r="A250" i="18"/>
  <c r="A416" i="18"/>
  <c r="A286" i="18"/>
  <c r="A351" i="18"/>
  <c r="A285" i="18"/>
  <c r="A335" i="18"/>
  <c r="A223" i="18"/>
  <c r="A284" i="18"/>
  <c r="A52" i="18"/>
  <c r="A53" i="18"/>
  <c r="A166" i="18"/>
  <c r="A224" i="18"/>
  <c r="A368" i="18"/>
  <c r="A378" i="18"/>
  <c r="A365" i="18"/>
  <c r="A366" i="18"/>
  <c r="A304" i="18"/>
  <c r="A336" i="18"/>
  <c r="A287" i="18"/>
  <c r="A288" i="18"/>
  <c r="A367" i="18"/>
  <c r="A379" i="18"/>
  <c r="A305" i="18"/>
  <c r="A306" i="18"/>
  <c r="A77" i="18"/>
  <c r="A289" i="18"/>
  <c r="A22" i="18"/>
  <c r="A251" i="18"/>
  <c r="A407" i="18"/>
  <c r="A208" i="18"/>
  <c r="A369" i="18"/>
  <c r="A408" i="18"/>
  <c r="A318" i="18"/>
  <c r="A57" i="18"/>
  <c r="A319" i="18"/>
  <c r="A307" i="18"/>
  <c r="A263" i="18"/>
  <c r="A264" i="18"/>
  <c r="A140" i="18"/>
  <c r="A13" i="18"/>
  <c r="A87" i="18"/>
  <c r="A101" i="18"/>
  <c r="A380" i="18"/>
  <c r="A342" i="18"/>
  <c r="A321" i="18"/>
  <c r="A59" i="18"/>
  <c r="A188" i="18"/>
  <c r="A145" i="18"/>
  <c r="A103" i="18"/>
  <c r="A46" i="18"/>
  <c r="A20" i="18"/>
  <c r="A393" i="18"/>
  <c r="A352" i="18"/>
  <c r="A328" i="18"/>
  <c r="A39" i="18"/>
  <c r="A268" i="18"/>
  <c r="A227" i="18"/>
  <c r="A175" i="18"/>
  <c r="A144" i="18"/>
  <c r="A102" i="18"/>
  <c r="A42" i="18"/>
  <c r="A24" i="18"/>
  <c r="A358" i="18"/>
  <c r="A399" i="18"/>
  <c r="A386" i="18"/>
  <c r="A382" i="18"/>
  <c r="A344" i="18"/>
  <c r="A323" i="18"/>
  <c r="A294" i="18"/>
  <c r="A255" i="18"/>
  <c r="A212" i="18"/>
  <c r="A171" i="18"/>
  <c r="A48" i="18"/>
  <c r="A21" i="18"/>
  <c r="A400" i="18"/>
  <c r="A330" i="18"/>
  <c r="A309" i="18"/>
  <c r="A270" i="18"/>
  <c r="A236" i="18"/>
  <c r="A189" i="18"/>
  <c r="A146" i="18"/>
  <c r="A104" i="18"/>
  <c r="A38" i="18"/>
  <c r="A19" i="18"/>
  <c r="A84" i="18"/>
  <c r="A56" i="18"/>
  <c r="A253" i="18"/>
  <c r="A357" i="18"/>
  <c r="A338" i="18"/>
  <c r="A311" i="18"/>
  <c r="A214" i="18"/>
  <c r="A65" i="18"/>
  <c r="A143" i="18"/>
  <c r="A40" i="18"/>
  <c r="A61" i="18"/>
  <c r="A35" i="18"/>
  <c r="A74" i="18"/>
  <c r="A50" i="18"/>
  <c r="A324" i="18"/>
  <c r="A295" i="18"/>
  <c r="A256" i="18"/>
  <c r="A213" i="18"/>
  <c r="A172" i="18"/>
  <c r="A142" i="18"/>
  <c r="A85" i="18"/>
  <c r="A29" i="18"/>
  <c r="A34" i="18"/>
  <c r="A410" i="18"/>
  <c r="A411" i="18"/>
  <c r="A354" i="18"/>
  <c r="A370" i="18"/>
  <c r="A340" i="18"/>
  <c r="A313" i="18"/>
  <c r="A291" i="18"/>
  <c r="A241" i="18"/>
  <c r="A194" i="18"/>
  <c r="A168" i="18"/>
  <c r="A31" i="18"/>
  <c r="A18" i="18"/>
  <c r="A346" i="18"/>
  <c r="A326" i="18"/>
  <c r="A297" i="18"/>
  <c r="A266" i="18"/>
  <c r="A225" i="18"/>
  <c r="A173" i="18"/>
  <c r="A49" i="18"/>
  <c r="A394" i="18"/>
  <c r="A329" i="18"/>
  <c r="A210" i="18"/>
  <c r="A128" i="18"/>
  <c r="A41" i="18"/>
  <c r="A371" i="18"/>
  <c r="A320" i="18"/>
  <c r="A252" i="18"/>
  <c r="A33" i="18"/>
  <c r="A75" i="18"/>
  <c r="A12" i="18"/>
  <c r="A414" i="18"/>
  <c r="A355" i="18"/>
  <c r="A310" i="18"/>
  <c r="A237" i="18"/>
  <c r="A76" i="18"/>
  <c r="A10" i="18"/>
  <c r="A322" i="18"/>
  <c r="A254" i="18"/>
  <c r="A170" i="18"/>
  <c r="A93" i="18"/>
  <c r="A44" i="18"/>
  <c r="A11" i="18"/>
  <c r="A151" i="18"/>
  <c r="A269" i="18"/>
  <c r="A385" i="18"/>
  <c r="A325" i="18"/>
  <c r="A192" i="18"/>
  <c r="A116" i="18"/>
  <c r="A26" i="18"/>
  <c r="A356" i="18"/>
  <c r="A47" i="18"/>
  <c r="A238" i="18"/>
  <c r="A152" i="18"/>
  <c r="A69" i="18"/>
  <c r="A8" i="18"/>
  <c r="A417" i="18"/>
  <c r="A347" i="18"/>
  <c r="A298" i="18"/>
  <c r="A226" i="18"/>
  <c r="A72" i="18"/>
  <c r="A9" i="18"/>
  <c r="A312" i="18"/>
  <c r="A240" i="18"/>
  <c r="A154" i="18"/>
  <c r="A81" i="18"/>
  <c r="A23" i="18"/>
  <c r="A25" i="18"/>
  <c r="A167" i="18"/>
  <c r="A273" i="18"/>
  <c r="A353" i="18"/>
  <c r="A308" i="18"/>
  <c r="A169" i="18"/>
  <c r="A78" i="18"/>
  <c r="A15" i="18"/>
  <c r="A341" i="18"/>
  <c r="A292" i="18"/>
  <c r="A209" i="18"/>
  <c r="A127" i="18"/>
  <c r="A43" i="18"/>
  <c r="A381" i="18"/>
  <c r="A406" i="18"/>
  <c r="A73" i="18"/>
  <c r="A271" i="18"/>
  <c r="A190" i="18"/>
  <c r="A36" i="18"/>
  <c r="A343" i="18"/>
  <c r="A293" i="18"/>
  <c r="A211" i="18"/>
  <c r="A129" i="18"/>
  <c r="A60" i="18"/>
  <c r="A14" i="18"/>
  <c r="A105" i="18"/>
  <c r="A239" i="18"/>
  <c r="A392" i="18"/>
  <c r="A345" i="18"/>
  <c r="A296" i="18"/>
  <c r="A153" i="18"/>
  <c r="A70" i="18"/>
  <c r="A7" i="18"/>
  <c r="A337" i="18"/>
  <c r="A272" i="18"/>
  <c r="A191" i="18"/>
  <c r="A115" i="18"/>
  <c r="A27" i="18"/>
  <c r="A55" i="18"/>
  <c r="A387" i="18"/>
  <c r="A327" i="18"/>
  <c r="A267" i="18"/>
  <c r="A174" i="18"/>
  <c r="A32" i="18"/>
  <c r="A339" i="18"/>
  <c r="A290" i="18"/>
  <c r="A193" i="18"/>
  <c r="A117" i="18"/>
  <c r="A30" i="18"/>
  <c r="A17" i="18"/>
  <c r="A141" i="18"/>
  <c r="A265" i="18"/>
  <c r="A413" i="18"/>
  <c r="A5" i="18"/>
  <c r="A6" i="18"/>
  <c r="A3" i="18"/>
  <c r="A4" i="18"/>
  <c r="A2" i="1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E207" i="10" l="1"/>
  <c r="F207" i="10" l="1"/>
  <c r="D247" i="1" l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E247" i="1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AF207" i="10"/>
  <c r="AG207" i="10"/>
  <c r="AH207" i="10"/>
  <c r="AI207" i="10"/>
  <c r="AJ207" i="10"/>
  <c r="AK207" i="10"/>
  <c r="AL207" i="10"/>
  <c r="AM207" i="10"/>
  <c r="AN207" i="10"/>
  <c r="AO207" i="10"/>
  <c r="AP207" i="10"/>
  <c r="AQ207" i="10"/>
  <c r="AR207" i="10"/>
  <c r="AS207" i="10"/>
  <c r="AT207" i="10"/>
  <c r="AU207" i="10"/>
  <c r="AV207" i="10"/>
  <c r="AW207" i="10"/>
  <c r="AX207" i="10"/>
  <c r="AY207" i="10"/>
  <c r="AZ207" i="10"/>
  <c r="G207" i="10"/>
  <c r="C207" i="10" l="1"/>
  <c r="C51" i="1" l="1"/>
  <c r="D51" i="1"/>
  <c r="C61" i="1"/>
  <c r="D6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29" i="1"/>
  <c r="D30" i="1"/>
  <c r="D31" i="1"/>
  <c r="D34" i="1"/>
  <c r="D35" i="1"/>
  <c r="D37" i="1"/>
  <c r="D36" i="1"/>
  <c r="D26" i="1"/>
  <c r="D38" i="1"/>
  <c r="D25" i="1"/>
  <c r="D40" i="1"/>
  <c r="D43" i="1"/>
  <c r="D42" i="1"/>
  <c r="D41" i="1"/>
  <c r="D44" i="1"/>
  <c r="D45" i="1"/>
  <c r="D46" i="1"/>
  <c r="D47" i="1"/>
  <c r="D48" i="1"/>
  <c r="D50" i="1"/>
  <c r="D49" i="1"/>
  <c r="D52" i="1"/>
  <c r="D33" i="1"/>
  <c r="D53" i="1"/>
  <c r="D56" i="1"/>
  <c r="D55" i="1"/>
  <c r="D54" i="1"/>
  <c r="D58" i="1"/>
  <c r="D57" i="1"/>
  <c r="D62" i="1"/>
  <c r="D63" i="1"/>
  <c r="D60" i="1"/>
  <c r="D59" i="1"/>
  <c r="D71" i="1"/>
  <c r="D70" i="1"/>
  <c r="D67" i="1"/>
  <c r="D66" i="1"/>
  <c r="D64" i="1"/>
  <c r="D68" i="1"/>
  <c r="D69" i="1"/>
  <c r="D65" i="1"/>
  <c r="D72" i="1"/>
  <c r="D74" i="1"/>
  <c r="D75" i="1"/>
  <c r="D76" i="1"/>
  <c r="D73" i="1"/>
  <c r="D84" i="1"/>
  <c r="D79" i="1"/>
  <c r="D80" i="1"/>
  <c r="D81" i="1"/>
  <c r="D83" i="1"/>
  <c r="D78" i="1"/>
  <c r="D77" i="1"/>
  <c r="D82" i="1"/>
  <c r="D88" i="1"/>
  <c r="D86" i="1"/>
  <c r="D85" i="1"/>
  <c r="D89" i="1"/>
  <c r="D91" i="1"/>
  <c r="D90" i="1"/>
  <c r="D87" i="1"/>
  <c r="D98" i="1"/>
  <c r="D100" i="1"/>
  <c r="D96" i="1"/>
  <c r="D94" i="1"/>
  <c r="D101" i="1"/>
  <c r="D95" i="1"/>
  <c r="D99" i="1"/>
  <c r="D93" i="1"/>
  <c r="D97" i="1"/>
  <c r="D92" i="1"/>
  <c r="D108" i="1"/>
  <c r="D110" i="1"/>
  <c r="D107" i="1"/>
  <c r="D113" i="1"/>
  <c r="D105" i="1"/>
  <c r="D114" i="1"/>
  <c r="D112" i="1"/>
  <c r="D103" i="1"/>
  <c r="D106" i="1"/>
  <c r="D102" i="1"/>
  <c r="D115" i="1"/>
  <c r="D109" i="1"/>
  <c r="D104" i="1"/>
  <c r="D111" i="1"/>
  <c r="D123" i="1"/>
  <c r="D127" i="1"/>
  <c r="D118" i="1"/>
  <c r="D120" i="1"/>
  <c r="D117" i="1"/>
  <c r="D124" i="1"/>
  <c r="D126" i="1"/>
  <c r="D121" i="1"/>
  <c r="D116" i="1"/>
  <c r="D119" i="1"/>
  <c r="D125" i="1"/>
  <c r="D122" i="1"/>
  <c r="D141" i="1"/>
  <c r="D129" i="1"/>
  <c r="D137" i="1"/>
  <c r="D134" i="1"/>
  <c r="D136" i="1"/>
  <c r="D130" i="1"/>
  <c r="D133" i="1"/>
  <c r="D142" i="1"/>
  <c r="D140" i="1"/>
  <c r="D138" i="1"/>
  <c r="D139" i="1"/>
  <c r="D128" i="1"/>
  <c r="D131" i="1"/>
  <c r="D132" i="1"/>
  <c r="D135" i="1"/>
  <c r="D146" i="1"/>
  <c r="D32" i="1"/>
  <c r="D145" i="1"/>
  <c r="D148" i="1"/>
  <c r="D155" i="1"/>
  <c r="D144" i="1"/>
  <c r="D153" i="1"/>
  <c r="D149" i="1"/>
  <c r="D152" i="1"/>
  <c r="D154" i="1"/>
  <c r="D147" i="1"/>
  <c r="D150" i="1"/>
  <c r="D151" i="1"/>
  <c r="D143" i="1"/>
  <c r="D156" i="1"/>
  <c r="D157" i="1"/>
  <c r="D158" i="1"/>
  <c r="D161" i="1"/>
  <c r="D160" i="1"/>
  <c r="D162" i="1"/>
  <c r="D164" i="1"/>
  <c r="D165" i="1"/>
  <c r="D166" i="1"/>
  <c r="D163" i="1"/>
  <c r="D167" i="1"/>
  <c r="D159" i="1"/>
  <c r="D176" i="1"/>
  <c r="D174" i="1"/>
  <c r="D179" i="1"/>
  <c r="D182" i="1"/>
  <c r="D171" i="1"/>
  <c r="D175" i="1"/>
  <c r="D170" i="1"/>
  <c r="D168" i="1"/>
  <c r="D173" i="1"/>
  <c r="D181" i="1"/>
  <c r="D180" i="1"/>
  <c r="D183" i="1"/>
  <c r="D184" i="1"/>
  <c r="D177" i="1"/>
  <c r="D185" i="1"/>
  <c r="D172" i="1"/>
  <c r="D178" i="1"/>
  <c r="D169" i="1"/>
  <c r="D39" i="1"/>
  <c r="D188" i="1"/>
  <c r="D191" i="1"/>
  <c r="D190" i="1"/>
  <c r="D187" i="1"/>
  <c r="D192" i="1"/>
  <c r="D186" i="1"/>
  <c r="D189" i="1"/>
  <c r="D193" i="1"/>
  <c r="D194" i="1"/>
  <c r="D198" i="1"/>
  <c r="D200" i="1"/>
  <c r="D197" i="1"/>
  <c r="D201" i="1"/>
  <c r="D195" i="1"/>
  <c r="D199" i="1"/>
  <c r="D196" i="1"/>
  <c r="D204" i="1"/>
  <c r="D206" i="1"/>
  <c r="D210" i="1"/>
  <c r="D205" i="1"/>
  <c r="D203" i="1"/>
  <c r="D211" i="1"/>
  <c r="D207" i="1"/>
  <c r="D209" i="1"/>
  <c r="D202" i="1"/>
  <c r="D208" i="1"/>
  <c r="D218" i="1"/>
  <c r="D212" i="1"/>
  <c r="D214" i="1"/>
  <c r="D213" i="1"/>
  <c r="D216" i="1"/>
  <c r="D215" i="1"/>
  <c r="D217" i="1"/>
  <c r="D220" i="1"/>
  <c r="D221" i="1"/>
  <c r="D219" i="1"/>
  <c r="D222" i="1"/>
  <c r="D229" i="1"/>
  <c r="D228" i="1"/>
  <c r="D225" i="1"/>
  <c r="D224" i="1"/>
  <c r="D227" i="1"/>
  <c r="D226" i="1"/>
  <c r="D223" i="1"/>
  <c r="D231" i="1"/>
  <c r="D230" i="1"/>
  <c r="D232" i="1"/>
  <c r="D235" i="1"/>
  <c r="D233" i="1"/>
  <c r="D236" i="1"/>
  <c r="D234" i="1"/>
  <c r="D238" i="1"/>
  <c r="D239" i="1"/>
  <c r="D237" i="1"/>
  <c r="D240" i="1"/>
  <c r="D241" i="1"/>
  <c r="D242" i="1"/>
  <c r="D243" i="1"/>
  <c r="D245" i="1"/>
  <c r="D24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7" i="1"/>
  <c r="C28" i="1"/>
  <c r="C29" i="1"/>
  <c r="C30" i="1"/>
  <c r="C31" i="1"/>
  <c r="C34" i="1"/>
  <c r="C35" i="1"/>
  <c r="C37" i="1"/>
  <c r="C36" i="1"/>
  <c r="C26" i="1"/>
  <c r="C38" i="1"/>
  <c r="C25" i="1"/>
  <c r="C40" i="1"/>
  <c r="C43" i="1"/>
  <c r="C42" i="1"/>
  <c r="C41" i="1"/>
  <c r="C44" i="1"/>
  <c r="C45" i="1"/>
  <c r="C46" i="1"/>
  <c r="C47" i="1"/>
  <c r="C48" i="1"/>
  <c r="C50" i="1"/>
  <c r="C49" i="1"/>
  <c r="C52" i="1"/>
  <c r="C33" i="1"/>
  <c r="C53" i="1"/>
  <c r="C56" i="1"/>
  <c r="C55" i="1"/>
  <c r="C54" i="1"/>
  <c r="C58" i="1"/>
  <c r="C57" i="1"/>
  <c r="C62" i="1"/>
  <c r="C63" i="1"/>
  <c r="C60" i="1"/>
  <c r="C59" i="1"/>
  <c r="C71" i="1"/>
  <c r="C70" i="1"/>
  <c r="C67" i="1"/>
  <c r="C66" i="1"/>
  <c r="C64" i="1"/>
  <c r="C68" i="1"/>
  <c r="C69" i="1"/>
  <c r="C65" i="1"/>
  <c r="C72" i="1"/>
  <c r="C74" i="1"/>
  <c r="C75" i="1"/>
  <c r="C76" i="1"/>
  <c r="C73" i="1"/>
  <c r="C84" i="1"/>
  <c r="C79" i="1"/>
  <c r="C80" i="1"/>
  <c r="C81" i="1"/>
  <c r="C83" i="1"/>
  <c r="C78" i="1"/>
  <c r="C77" i="1"/>
  <c r="C82" i="1"/>
  <c r="C88" i="1"/>
  <c r="C86" i="1"/>
  <c r="C85" i="1"/>
  <c r="C89" i="1"/>
  <c r="C91" i="1"/>
  <c r="C90" i="1"/>
  <c r="C87" i="1"/>
  <c r="C98" i="1"/>
  <c r="C100" i="1"/>
  <c r="C96" i="1"/>
  <c r="C94" i="1"/>
  <c r="C101" i="1"/>
  <c r="C95" i="1"/>
  <c r="C99" i="1"/>
  <c r="C93" i="1"/>
  <c r="C97" i="1"/>
  <c r="C92" i="1"/>
  <c r="C108" i="1"/>
  <c r="C110" i="1"/>
  <c r="C107" i="1"/>
  <c r="C113" i="1"/>
  <c r="C105" i="1"/>
  <c r="C114" i="1"/>
  <c r="C112" i="1"/>
  <c r="C103" i="1"/>
  <c r="C106" i="1"/>
  <c r="C102" i="1"/>
  <c r="C115" i="1"/>
  <c r="C109" i="1"/>
  <c r="C104" i="1"/>
  <c r="C111" i="1"/>
  <c r="C123" i="1"/>
  <c r="C127" i="1"/>
  <c r="C118" i="1"/>
  <c r="C120" i="1"/>
  <c r="C117" i="1"/>
  <c r="C124" i="1"/>
  <c r="C126" i="1"/>
  <c r="C121" i="1"/>
  <c r="C116" i="1"/>
  <c r="C119" i="1"/>
  <c r="C125" i="1"/>
  <c r="C122" i="1"/>
  <c r="C141" i="1"/>
  <c r="C129" i="1"/>
  <c r="C137" i="1"/>
  <c r="C134" i="1"/>
  <c r="C136" i="1"/>
  <c r="C130" i="1"/>
  <c r="C133" i="1"/>
  <c r="C142" i="1"/>
  <c r="C140" i="1"/>
  <c r="C138" i="1"/>
  <c r="C139" i="1"/>
  <c r="C128" i="1"/>
  <c r="C131" i="1"/>
  <c r="C132" i="1"/>
  <c r="C135" i="1"/>
  <c r="C146" i="1"/>
  <c r="C32" i="1"/>
  <c r="C145" i="1"/>
  <c r="C148" i="1"/>
  <c r="C155" i="1"/>
  <c r="C144" i="1"/>
  <c r="C153" i="1"/>
  <c r="C149" i="1"/>
  <c r="C152" i="1"/>
  <c r="C154" i="1"/>
  <c r="C147" i="1"/>
  <c r="C150" i="1"/>
  <c r="C151" i="1"/>
  <c r="C143" i="1"/>
  <c r="C156" i="1"/>
  <c r="C157" i="1"/>
  <c r="C158" i="1"/>
  <c r="C161" i="1"/>
  <c r="C160" i="1"/>
  <c r="C162" i="1"/>
  <c r="C164" i="1"/>
  <c r="C165" i="1"/>
  <c r="C166" i="1"/>
  <c r="C163" i="1"/>
  <c r="C167" i="1"/>
  <c r="C159" i="1"/>
  <c r="C176" i="1"/>
  <c r="C174" i="1"/>
  <c r="C179" i="1"/>
  <c r="C182" i="1"/>
  <c r="C171" i="1"/>
  <c r="C175" i="1"/>
  <c r="C170" i="1"/>
  <c r="C168" i="1"/>
  <c r="C173" i="1"/>
  <c r="C181" i="1"/>
  <c r="C180" i="1"/>
  <c r="C183" i="1"/>
  <c r="C184" i="1"/>
  <c r="C177" i="1"/>
  <c r="C185" i="1"/>
  <c r="C172" i="1"/>
  <c r="C178" i="1"/>
  <c r="C169" i="1"/>
  <c r="C39" i="1"/>
  <c r="C188" i="1"/>
  <c r="C191" i="1"/>
  <c r="C190" i="1"/>
  <c r="C187" i="1"/>
  <c r="C192" i="1"/>
  <c r="C186" i="1"/>
  <c r="C189" i="1"/>
  <c r="C193" i="1"/>
  <c r="C194" i="1"/>
  <c r="C198" i="1"/>
  <c r="C200" i="1"/>
  <c r="C197" i="1"/>
  <c r="C201" i="1"/>
  <c r="C195" i="1"/>
  <c r="C199" i="1"/>
  <c r="C196" i="1"/>
  <c r="C204" i="1"/>
  <c r="C206" i="1"/>
  <c r="C210" i="1"/>
  <c r="C205" i="1"/>
  <c r="C203" i="1"/>
  <c r="C211" i="1"/>
  <c r="C207" i="1"/>
  <c r="C209" i="1"/>
  <c r="C202" i="1"/>
  <c r="C208" i="1"/>
  <c r="C218" i="1"/>
  <c r="C212" i="1"/>
  <c r="C214" i="1"/>
  <c r="C213" i="1"/>
  <c r="C216" i="1"/>
  <c r="C215" i="1"/>
  <c r="C217" i="1"/>
  <c r="C220" i="1"/>
  <c r="C221" i="1"/>
  <c r="C219" i="1"/>
  <c r="C222" i="1"/>
  <c r="C229" i="1"/>
  <c r="C228" i="1"/>
  <c r="C225" i="1"/>
  <c r="C224" i="1"/>
  <c r="C227" i="1"/>
  <c r="C226" i="1"/>
  <c r="C223" i="1"/>
  <c r="C231" i="1"/>
  <c r="C230" i="1"/>
  <c r="C232" i="1"/>
  <c r="C235" i="1"/>
  <c r="C233" i="1"/>
  <c r="C236" i="1"/>
  <c r="C234" i="1"/>
  <c r="C238" i="1"/>
  <c r="C239" i="1"/>
  <c r="C237" i="1"/>
  <c r="C240" i="1"/>
  <c r="C241" i="1"/>
  <c r="C242" i="1"/>
  <c r="C243" i="1"/>
  <c r="C245" i="1"/>
  <c r="C244" i="1"/>
</calcChain>
</file>

<file path=xl/sharedStrings.xml><?xml version="1.0" encoding="utf-8"?>
<sst xmlns="http://schemas.openxmlformats.org/spreadsheetml/2006/main" count="1429" uniqueCount="1218">
  <si>
    <t>Platz</t>
  </si>
  <si>
    <t>Team</t>
  </si>
  <si>
    <t>Punkte</t>
  </si>
  <si>
    <t>Teilnahmen</t>
  </si>
  <si>
    <t>23.12.</t>
  </si>
  <si>
    <t>16.12.</t>
  </si>
  <si>
    <t>09.12.</t>
  </si>
  <si>
    <t>02.12.</t>
  </si>
  <si>
    <t>25.11.</t>
  </si>
  <si>
    <t>18.11.</t>
  </si>
  <si>
    <t>11.11.</t>
  </si>
  <si>
    <t>4.11.</t>
  </si>
  <si>
    <t>28.10.</t>
  </si>
  <si>
    <t>21.10.</t>
  </si>
  <si>
    <t>14.10.</t>
  </si>
  <si>
    <t>07.10.</t>
  </si>
  <si>
    <t>30.09.</t>
  </si>
  <si>
    <t>25.09.</t>
  </si>
  <si>
    <t>09.09.</t>
  </si>
  <si>
    <t>02.09.</t>
  </si>
  <si>
    <t>26.08.</t>
  </si>
  <si>
    <t>19.08.</t>
  </si>
  <si>
    <t>12.08.</t>
  </si>
  <si>
    <t>05.08.</t>
  </si>
  <si>
    <t>29.07.</t>
  </si>
  <si>
    <t>22.07.</t>
  </si>
  <si>
    <t>15.07.</t>
  </si>
  <si>
    <t>08.07.</t>
  </si>
  <si>
    <t>01.07.</t>
  </si>
  <si>
    <t>24.06.</t>
  </si>
  <si>
    <t>29.10.</t>
  </si>
  <si>
    <t>22.10.</t>
  </si>
  <si>
    <t>15.10.</t>
  </si>
  <si>
    <t>08.10.</t>
  </si>
  <si>
    <t>01.10.</t>
  </si>
  <si>
    <t>24.09.</t>
  </si>
  <si>
    <t>17.09.</t>
  </si>
  <si>
    <t>03.09.</t>
  </si>
  <si>
    <t>27.08.</t>
  </si>
  <si>
    <t>20.08.</t>
  </si>
  <si>
    <t>13.08.</t>
  </si>
  <si>
    <t>06.08.</t>
  </si>
  <si>
    <t>30.07.</t>
  </si>
  <si>
    <t>23.07.</t>
  </si>
  <si>
    <t>16.07.</t>
  </si>
  <si>
    <t>09.07.</t>
  </si>
  <si>
    <t>02.07.</t>
  </si>
  <si>
    <t>26.06.</t>
  </si>
  <si>
    <t>12.03.</t>
  </si>
  <si>
    <t>05.03.</t>
  </si>
  <si>
    <t>27.02.</t>
  </si>
  <si>
    <t>20.02.</t>
  </si>
  <si>
    <t>13.02.</t>
  </si>
  <si>
    <t>30.01.</t>
  </si>
  <si>
    <t>bis 23.01.</t>
  </si>
  <si>
    <t>Quizfront von Judäa</t>
  </si>
  <si>
    <t>Quizkrieg-Bob</t>
  </si>
  <si>
    <t>Masaj</t>
  </si>
  <si>
    <t>Team 14</t>
  </si>
  <si>
    <t>Quizgeburten</t>
  </si>
  <si>
    <t>The Clueless Crew</t>
  </si>
  <si>
    <t>Exorquisten</t>
  </si>
  <si>
    <t>Die 6 Verwirrten</t>
  </si>
  <si>
    <t>Sinnfrei</t>
  </si>
  <si>
    <t>Team Planlos</t>
  </si>
  <si>
    <t>Catzer</t>
  </si>
  <si>
    <t>Spark of Insight</t>
  </si>
  <si>
    <t>Bätschis Crew</t>
  </si>
  <si>
    <t>Rhabarber-Barbaras Bar-Barbaren</t>
  </si>
  <si>
    <t>Addahofer Woizahoiza</t>
  </si>
  <si>
    <t>Die 3 Lustigen 4</t>
  </si>
  <si>
    <t>Fox Force Five</t>
  </si>
  <si>
    <t>Z'jung</t>
  </si>
  <si>
    <t>Die Verflixten</t>
  </si>
  <si>
    <t>Die glorreichen 8 (alt)</t>
  </si>
  <si>
    <t>Ich dachte das wäre Speeddating</t>
  </si>
  <si>
    <t>Da isch gwies nix hie</t>
  </si>
  <si>
    <t>Fourty Four AB</t>
  </si>
  <si>
    <t>Bis einer weint</t>
  </si>
  <si>
    <t>I just quizzed in my pants</t>
  </si>
  <si>
    <t>A7</t>
  </si>
  <si>
    <t>Wendeplatte</t>
  </si>
  <si>
    <t>Frauenpower and Friends</t>
  </si>
  <si>
    <t>Beef  + Veggie</t>
  </si>
  <si>
    <t>Ciccia Bomba</t>
  </si>
  <si>
    <t>Pubnasen</t>
  </si>
  <si>
    <t>Nach mir die Ginflut</t>
  </si>
  <si>
    <t>Respekt wer's selber weiß</t>
  </si>
  <si>
    <t>Der Klügere kippt nach</t>
  </si>
  <si>
    <t>Mein Lieblingsteam</t>
  </si>
  <si>
    <t>Die Viertastischen Fantas</t>
  </si>
  <si>
    <t>M&amp;M</t>
  </si>
  <si>
    <t>Kamikatzis</t>
  </si>
  <si>
    <t>Edelproll</t>
  </si>
  <si>
    <t>Deppenhaufen</t>
  </si>
  <si>
    <t>Die feisten 3</t>
  </si>
  <si>
    <t>Tornado Enzian</t>
  </si>
  <si>
    <t>Geiselnehmer</t>
  </si>
  <si>
    <t>Bier-Gin-Kim</t>
  </si>
  <si>
    <t>Guinness versus Corona</t>
  </si>
  <si>
    <t>Die drei großartigen Fünf</t>
  </si>
  <si>
    <t>Linksgrünverquizt</t>
  </si>
  <si>
    <t>Team A.R.</t>
  </si>
  <si>
    <t>No Name</t>
  </si>
  <si>
    <t>Jennys Bruder sein Hund</t>
  </si>
  <si>
    <t>Die glorreichen 8 (neu)</t>
  </si>
  <si>
    <t>Die Ahnungslosen 7</t>
  </si>
  <si>
    <t>Talenfrei aber bemüht</t>
  </si>
  <si>
    <t>Bobbele</t>
  </si>
  <si>
    <t>Herrenhandtasche</t>
  </si>
  <si>
    <t>Peridise</t>
  </si>
  <si>
    <t>Das Team das mir persönlich am besten gefällt</t>
  </si>
  <si>
    <t>Betty and the 3 Hs</t>
  </si>
  <si>
    <t>Wacken 22</t>
  </si>
  <si>
    <t>Team M-Piia</t>
  </si>
  <si>
    <t>Rainer und Tobias</t>
  </si>
  <si>
    <t>Milky Way</t>
  </si>
  <si>
    <t>Blaue Elise</t>
  </si>
  <si>
    <t>Team Gossip</t>
  </si>
  <si>
    <t>Team Keman</t>
  </si>
  <si>
    <t>Consi</t>
  </si>
  <si>
    <t>Die Dandler</t>
  </si>
  <si>
    <t>Man sieht sich immer Zweimal</t>
  </si>
  <si>
    <t>Wer weiß denn sowas?</t>
  </si>
  <si>
    <t>Zugspitze</t>
  </si>
  <si>
    <t>Die Flippers</t>
  </si>
  <si>
    <t>Sixfeet under</t>
  </si>
  <si>
    <t>Die Rangers</t>
  </si>
  <si>
    <t>Duschkopf</t>
  </si>
  <si>
    <t>Hä Was</t>
  </si>
  <si>
    <t>Schlagerboys</t>
  </si>
  <si>
    <t>Coxit</t>
  </si>
  <si>
    <t>Antivirus</t>
  </si>
  <si>
    <t>Saure Gurken</t>
  </si>
  <si>
    <t>Die Zapatas</t>
  </si>
  <si>
    <t>Black Adelheid</t>
  </si>
  <si>
    <t>Bibertal</t>
  </si>
  <si>
    <t>Fagslaigm</t>
  </si>
  <si>
    <t>Supergroup</t>
  </si>
  <si>
    <t>Sieben Normalos und ein Veganer</t>
  </si>
  <si>
    <t>Covidioten</t>
  </si>
  <si>
    <t>Team Apfelstrudel</t>
  </si>
  <si>
    <t>The Sheep Heads</t>
  </si>
  <si>
    <t>Mittelmaß</t>
  </si>
  <si>
    <t>Die judäische Quizfront</t>
  </si>
  <si>
    <t>Two Beer</t>
  </si>
  <si>
    <t>Erdnuss</t>
  </si>
  <si>
    <t>Team Schmid</t>
  </si>
  <si>
    <t>Cheeta-Girls</t>
  </si>
  <si>
    <t>Psycho Käkse</t>
  </si>
  <si>
    <t>Acid 2020</t>
  </si>
  <si>
    <t>keiner</t>
  </si>
  <si>
    <t>Nachtdrapper</t>
  </si>
  <si>
    <t>Jennies Bruder sein Hund</t>
  </si>
  <si>
    <t>Team Braut</t>
  </si>
  <si>
    <t>Die 2 lustigen 3</t>
  </si>
  <si>
    <t>Tisch V</t>
  </si>
  <si>
    <t>Spirits</t>
  </si>
  <si>
    <t>Bazi Gang</t>
  </si>
  <si>
    <t>Försters</t>
  </si>
  <si>
    <t>Area drunken One</t>
  </si>
  <si>
    <t>Yogi Star 2000</t>
  </si>
  <si>
    <t>Leo against the World</t>
  </si>
  <si>
    <t>Dekönig Quiz-Step</t>
  </si>
  <si>
    <t>Physioten</t>
  </si>
  <si>
    <t>Prison Schmid</t>
  </si>
  <si>
    <t>TSV Halbertshofen</t>
  </si>
  <si>
    <t>Die noch cooleren</t>
  </si>
  <si>
    <t>Ein Paulaner an Tisch 10</t>
  </si>
  <si>
    <t>Der Stammtisch</t>
  </si>
  <si>
    <t>Pubbies</t>
  </si>
  <si>
    <t>Team bre gelb</t>
  </si>
  <si>
    <t>Kalpitiya</t>
  </si>
  <si>
    <t>bauma Girls</t>
  </si>
  <si>
    <t>Die Vier Coolen Drei</t>
  </si>
  <si>
    <t>Sherpas</t>
  </si>
  <si>
    <t>Pogopuschel</t>
  </si>
  <si>
    <t>Wizards</t>
  </si>
  <si>
    <t>Das Octagon</t>
  </si>
  <si>
    <t>Schrödingers Hund</t>
  </si>
  <si>
    <t>Mavericks</t>
  </si>
  <si>
    <t>Quizz in my Pants</t>
  </si>
  <si>
    <t>Die Gebrüder Quiz</t>
  </si>
  <si>
    <t>Letzter Versuch</t>
  </si>
  <si>
    <t>Zak McKracken</t>
  </si>
  <si>
    <t>VICE</t>
  </si>
  <si>
    <t>The Crawleys</t>
  </si>
  <si>
    <t>The Leverage Effect</t>
  </si>
  <si>
    <t>Celebrations</t>
  </si>
  <si>
    <t>Eyjafjallökull</t>
  </si>
  <si>
    <t>Kids Lost</t>
  </si>
  <si>
    <t>Quiz Khalifa</t>
  </si>
  <si>
    <t>Die Fünf !!!!!</t>
  </si>
  <si>
    <t>Curry 36</t>
  </si>
  <si>
    <t>Double M</t>
  </si>
  <si>
    <t>Team Pronto</t>
  </si>
  <si>
    <t>Braunlandbüffel</t>
  </si>
  <si>
    <t>Prinz Marcus</t>
  </si>
  <si>
    <t>Fantastic 4</t>
  </si>
  <si>
    <t>Phuhler Junx</t>
  </si>
  <si>
    <t>Taffies</t>
  </si>
  <si>
    <t>Die Wespen</t>
  </si>
  <si>
    <t>Gold Ochsa Halle</t>
  </si>
  <si>
    <t>Hans Wurscht</t>
  </si>
  <si>
    <t>Arschpenner</t>
  </si>
  <si>
    <t>Team Wolf</t>
  </si>
  <si>
    <t>Tollrichs</t>
  </si>
  <si>
    <t>Cevapcicis</t>
  </si>
  <si>
    <t>Kollektives Versagen</t>
  </si>
  <si>
    <t>Drachenbifi</t>
  </si>
  <si>
    <t>Rodoro</t>
  </si>
  <si>
    <t>Sixpack</t>
  </si>
  <si>
    <t>Starlight Express</t>
  </si>
  <si>
    <t>The Flintstones</t>
  </si>
  <si>
    <t>Roggfabrig</t>
  </si>
  <si>
    <t>VFL Gurkenrudel</t>
  </si>
  <si>
    <t>Die Quizdueller</t>
  </si>
  <si>
    <t>Seniorenpreis</t>
  </si>
  <si>
    <t>Mut zur (Gedächtnis) Lücke</t>
  </si>
  <si>
    <t>Tisch 30</t>
  </si>
  <si>
    <t>Hasentraße</t>
  </si>
  <si>
    <t>Noch n Salat</t>
  </si>
  <si>
    <t>Dream Team</t>
  </si>
  <si>
    <t>Jung, Brutal &amp; Gutaussehend</t>
  </si>
  <si>
    <t>Tirol / Bayern</t>
  </si>
  <si>
    <t>Team Wene</t>
  </si>
  <si>
    <t>Weltherrscher Team</t>
  </si>
  <si>
    <t>Wendeplatte Elefant Tclub</t>
  </si>
  <si>
    <t>T + K</t>
  </si>
  <si>
    <t>Winkelschleifer</t>
  </si>
  <si>
    <t>Jukebox &amp; Co KG</t>
  </si>
  <si>
    <t>T+G</t>
  </si>
  <si>
    <t>Bestia Negra</t>
  </si>
  <si>
    <t>Nichtswisser</t>
  </si>
  <si>
    <t>Die Ratlosen</t>
  </si>
  <si>
    <t>Die Profis</t>
  </si>
  <si>
    <t>Pokerstars</t>
  </si>
  <si>
    <t>Lukas Team</t>
  </si>
  <si>
    <t>Die Hopfentorpedos</t>
  </si>
  <si>
    <t>Quizzer mit Niveau</t>
  </si>
  <si>
    <t>Bad Cat</t>
  </si>
  <si>
    <t>Illerbuben</t>
  </si>
  <si>
    <t>Torsten</t>
  </si>
  <si>
    <t>Weisser Reddich</t>
  </si>
  <si>
    <t>Mountainbiker</t>
  </si>
  <si>
    <t>Team Bräutigam</t>
  </si>
  <si>
    <t>Käthe und Dani</t>
  </si>
  <si>
    <t>Zwoi Leidies</t>
  </si>
  <si>
    <t>Die Jamesons</t>
  </si>
  <si>
    <t>Quizizer</t>
  </si>
  <si>
    <t>Ich bin doof</t>
  </si>
  <si>
    <t>Fliessende Mettwurst mit Hack</t>
  </si>
  <si>
    <t>Harley Extrem</t>
  </si>
  <si>
    <t>The Cousins</t>
  </si>
  <si>
    <t>Griffindor</t>
  </si>
  <si>
    <t>Dorfmädels</t>
  </si>
  <si>
    <t>Zum Wohl</t>
  </si>
  <si>
    <t>Irondealerz</t>
  </si>
  <si>
    <t>LOL XD</t>
  </si>
  <si>
    <t>Die Anonymen</t>
  </si>
  <si>
    <t>Leistungssport</t>
  </si>
  <si>
    <t>Smarties</t>
  </si>
  <si>
    <t>Homeless Homies</t>
  </si>
  <si>
    <t>King Wuschel</t>
  </si>
  <si>
    <t>i30N</t>
  </si>
  <si>
    <t>Mir 2</t>
  </si>
  <si>
    <t>KSL</t>
  </si>
  <si>
    <t>S.P.'s 18th Birthday Crew</t>
  </si>
  <si>
    <t>Pubsi</t>
  </si>
  <si>
    <t>The Greenhorns</t>
  </si>
  <si>
    <t>Dieter+Gerald</t>
  </si>
  <si>
    <t>Was war nochmal die Frage?</t>
  </si>
  <si>
    <t>Wissen macht Ahhh</t>
  </si>
  <si>
    <t>too wrong to get right</t>
  </si>
  <si>
    <t>Die Lustigen</t>
  </si>
  <si>
    <t>Braunglas-Torpedos</t>
  </si>
  <si>
    <t>Pepperinos</t>
  </si>
  <si>
    <t>Flamongos</t>
  </si>
  <si>
    <t>Akademiker und Singles mit Niveau</t>
  </si>
  <si>
    <t>Franzi and the Honey Beans</t>
  </si>
  <si>
    <t>Anlua</t>
  </si>
  <si>
    <t>Tabea</t>
  </si>
  <si>
    <t>Die Kronleuchter</t>
  </si>
  <si>
    <t>3 ohne Plan</t>
  </si>
  <si>
    <t>Sixty Girls</t>
  </si>
  <si>
    <t>Die Ahnungslosen</t>
  </si>
  <si>
    <t>MCL</t>
  </si>
  <si>
    <t>Nix Wissen</t>
  </si>
  <si>
    <t>In Vino Veritas</t>
  </si>
  <si>
    <t>Reisemacher</t>
  </si>
  <si>
    <t>Freundliche Trinker</t>
  </si>
  <si>
    <t>Ramsy Hartmann</t>
  </si>
  <si>
    <t>Rolex</t>
  </si>
  <si>
    <t>Mr. Doyle</t>
  </si>
  <si>
    <t>Hummelpummel</t>
  </si>
  <si>
    <t>The Quizkrieg-Bop and the Teenuge Lobotomy</t>
  </si>
  <si>
    <t>Linguismus Interruptus</t>
  </si>
  <si>
    <t>Can't Remember</t>
  </si>
  <si>
    <t>Die glorreichen 8</t>
  </si>
  <si>
    <t>Foxx Force Five</t>
  </si>
  <si>
    <t>Dublin Selbstzahler</t>
  </si>
  <si>
    <t>Die Hänkis</t>
  </si>
  <si>
    <t>Wölfgängs Gäng</t>
  </si>
  <si>
    <t>Pekip</t>
  </si>
  <si>
    <t>Raucherraumer</t>
  </si>
  <si>
    <t>Bier gewinnt</t>
  </si>
  <si>
    <t>Make PSD great again!</t>
  </si>
  <si>
    <t>Riddler's Team</t>
  </si>
  <si>
    <t>Notlösung</t>
  </si>
  <si>
    <t>Bauwaga Schießa</t>
  </si>
  <si>
    <t>Eintracht Prügel</t>
  </si>
  <si>
    <t>Becci's Crew</t>
  </si>
  <si>
    <t>Lucky 7</t>
  </si>
  <si>
    <t>Gin-Lemon</t>
  </si>
  <si>
    <t>Crawleys</t>
  </si>
  <si>
    <t>Gold Ochsen Liebe</t>
  </si>
  <si>
    <t>Deppenhaufen09</t>
  </si>
  <si>
    <t>Herr Pimock</t>
  </si>
  <si>
    <t>Team NTOTB</t>
  </si>
  <si>
    <t>Bloody Chicken Heads</t>
  </si>
  <si>
    <t>Thy Art Is Murder</t>
  </si>
  <si>
    <t>High Hopes</t>
  </si>
  <si>
    <t>Luciano Difigiano</t>
  </si>
  <si>
    <t>Quizimodo</t>
  </si>
  <si>
    <t>Das Popöchen und die 5 Ärsche</t>
  </si>
  <si>
    <t>The round table</t>
  </si>
  <si>
    <t>Das Greenhorn</t>
  </si>
  <si>
    <t>7 Question Army</t>
  </si>
  <si>
    <t>Keine Hose, kein Problem</t>
  </si>
  <si>
    <t>One Hit Wonder</t>
  </si>
  <si>
    <t>Santa Klaus</t>
  </si>
  <si>
    <t>Papptellerpartyparade</t>
  </si>
  <si>
    <t>BSNV</t>
  </si>
  <si>
    <t>Herrenstammtisch</t>
  </si>
  <si>
    <t>Ninator</t>
  </si>
  <si>
    <t>Quimas Gang</t>
  </si>
  <si>
    <t>Der Musikantenstadl</t>
  </si>
  <si>
    <t>The Mushy Peaaases</t>
  </si>
  <si>
    <t>Juventus Urin</t>
  </si>
  <si>
    <t>Ährenmänner</t>
  </si>
  <si>
    <t>Die woh gwinna wellat!</t>
  </si>
  <si>
    <t>Tomatensalzer</t>
  </si>
  <si>
    <t>Alles Anderscht</t>
  </si>
  <si>
    <t>Bar Rounde</t>
  </si>
  <si>
    <t>Se ridding stones featuring …</t>
  </si>
  <si>
    <t>The Quizman's Gang</t>
  </si>
  <si>
    <t>Reisegruppe Elend</t>
  </si>
  <si>
    <t>Bush Riders</t>
  </si>
  <si>
    <t>Mein favoriten Team</t>
  </si>
  <si>
    <t>Ümüts ohne Ümüt</t>
  </si>
  <si>
    <t>The Avengers</t>
  </si>
  <si>
    <t>Der Dr. Und das liebe Vieh</t>
  </si>
  <si>
    <t>Grad wurscht</t>
  </si>
  <si>
    <t>ReBi</t>
  </si>
  <si>
    <t>Blauer Enzian e.V.</t>
  </si>
  <si>
    <t>Die Mittis</t>
  </si>
  <si>
    <t>Lady Birds</t>
  </si>
  <si>
    <t>Majoran</t>
  </si>
  <si>
    <t>Jackfruit</t>
  </si>
  <si>
    <t>Zombiber</t>
  </si>
  <si>
    <t>Eiafjattlajölcal</t>
  </si>
  <si>
    <t>Hernix</t>
  </si>
  <si>
    <t>Missesses</t>
  </si>
  <si>
    <t>Peppa Jam</t>
  </si>
  <si>
    <t>Robert Lembkes Enkel und Erben</t>
  </si>
  <si>
    <t>Und auf Platz 1</t>
  </si>
  <si>
    <t>Dreiländereck</t>
  </si>
  <si>
    <t>Chip and Chap</t>
  </si>
  <si>
    <t>Ringelpiez mit Anfassen</t>
  </si>
  <si>
    <t>Die Wilden Waschlappen</t>
  </si>
  <si>
    <t>Herzlich FCN</t>
  </si>
  <si>
    <t>Diffigiano 6</t>
  </si>
  <si>
    <t>FC Knackfiaß</t>
  </si>
  <si>
    <t>Wäscheliebhaber</t>
  </si>
  <si>
    <t>Anynyme Quizaholiker</t>
  </si>
  <si>
    <t>Besserquizzer</t>
  </si>
  <si>
    <t>Die 3 Fragezeichen</t>
  </si>
  <si>
    <t>Rotzlöffel GmbH</t>
  </si>
  <si>
    <t>Absolute Beginner</t>
  </si>
  <si>
    <t>South Senden 55</t>
  </si>
  <si>
    <t>KaFaMe`</t>
  </si>
  <si>
    <t>Nos Scimus</t>
  </si>
  <si>
    <t xml:space="preserve">G.W.O. </t>
  </si>
  <si>
    <t>Skrrr + Skrrrt</t>
  </si>
  <si>
    <t xml:space="preserve">A7 19 </t>
  </si>
  <si>
    <t>Betty and the three Ist</t>
  </si>
  <si>
    <t>Mimimi</t>
  </si>
  <si>
    <t>GmbH a. d.</t>
  </si>
  <si>
    <t>Kerrygold (wir sind neu)</t>
  </si>
  <si>
    <t>Die Planlosen</t>
  </si>
  <si>
    <t>Wert-Lord Regenbogen</t>
  </si>
  <si>
    <t>T-Hailänders</t>
  </si>
  <si>
    <t>Niemand</t>
  </si>
  <si>
    <t>Dirty Little Helpers</t>
  </si>
  <si>
    <t>Platz 4 die Schnapsnasen</t>
  </si>
  <si>
    <t>4 Non Blondes</t>
  </si>
  <si>
    <t>Vakitu</t>
  </si>
  <si>
    <t>The H8ful 8</t>
  </si>
  <si>
    <t>Babtale Guns</t>
  </si>
  <si>
    <t>Quizzer</t>
  </si>
  <si>
    <t>ROFA</t>
  </si>
  <si>
    <t>Black Betty</t>
  </si>
  <si>
    <t>Chickens</t>
  </si>
  <si>
    <t>Super-GAU</t>
  </si>
  <si>
    <t>Tom und sein Mozzarella-Stick</t>
  </si>
  <si>
    <t>Urschberg 2</t>
  </si>
  <si>
    <t>Hahn im Korb</t>
  </si>
  <si>
    <t>JuM</t>
  </si>
  <si>
    <t>Die Fluschis</t>
  </si>
  <si>
    <t>Mordor</t>
  </si>
  <si>
    <t>3 Capri-Sonnen für Steffi</t>
  </si>
  <si>
    <t>Hühnerhof</t>
  </si>
  <si>
    <t>Chillischoten-Schildkröten-Ökos</t>
  </si>
  <si>
    <t>The Sprittis</t>
  </si>
  <si>
    <t>Ukulelenbande</t>
  </si>
  <si>
    <t>Luma</t>
  </si>
  <si>
    <t>Die Tollrichs</t>
  </si>
  <si>
    <t>Null-Checker</t>
  </si>
  <si>
    <t>Spatzenknecht</t>
  </si>
  <si>
    <t>NeuBIERig</t>
  </si>
  <si>
    <t>Silvio &amp; The Gang</t>
  </si>
  <si>
    <t>En Kittl Kälder</t>
  </si>
  <si>
    <t>Beer for Five</t>
  </si>
  <si>
    <t>Die keinen Durchblick haben + Annette</t>
  </si>
  <si>
    <t>Die Zwei</t>
  </si>
  <si>
    <t>Gromaufi</t>
  </si>
  <si>
    <t>Thekenschlampen</t>
  </si>
  <si>
    <t>Talfahrt</t>
  </si>
  <si>
    <t>Bonnie &amp; Clyde</t>
  </si>
  <si>
    <t>The Poolboyz</t>
  </si>
  <si>
    <t>Another one quizzed the Pub</t>
  </si>
  <si>
    <t>The fantastic 2/Die Fanta 2</t>
  </si>
  <si>
    <t>Die Oberpfälzer</t>
  </si>
  <si>
    <t>Hühnerstall</t>
  </si>
  <si>
    <t>Bane's Mädels</t>
  </si>
  <si>
    <t>Ajax Lattenstramm</t>
  </si>
  <si>
    <t>TaBriDa</t>
  </si>
  <si>
    <t>Kann ich nicht lesen</t>
  </si>
  <si>
    <t>Die Osterglocken</t>
  </si>
  <si>
    <t>Eselsburger &amp; Friends</t>
  </si>
  <si>
    <t>Fantastic Four</t>
  </si>
  <si>
    <t>4 Engel für Mark</t>
  </si>
  <si>
    <t>Kein Plan von Nichts</t>
  </si>
  <si>
    <t>Die z'ohne Verstand</t>
  </si>
  <si>
    <t>Cola 4</t>
  </si>
  <si>
    <t>Überraschungsei</t>
  </si>
  <si>
    <t>Muggaschiss</t>
  </si>
  <si>
    <t>Tisch 13</t>
  </si>
  <si>
    <t>Oberstdorfer</t>
  </si>
  <si>
    <t>Mädelsschüttung</t>
  </si>
  <si>
    <t>Team Pazmann</t>
  </si>
  <si>
    <t>Inglorious Beerstards</t>
  </si>
  <si>
    <t>1. SC Bukkake</t>
  </si>
  <si>
    <t>Ulmer Spatzen</t>
  </si>
  <si>
    <t>Koi Ahnung</t>
  </si>
  <si>
    <t>Die Nixblicker</t>
  </si>
  <si>
    <t>Die glorreichen 4</t>
  </si>
  <si>
    <t>K-Buff</t>
  </si>
  <si>
    <t>The Biggest Loosers</t>
  </si>
  <si>
    <t>Ein Fux muss tun, was ein Fux tun muss</t>
  </si>
  <si>
    <t>Heut ist koi Musikprob</t>
  </si>
  <si>
    <t>Die feuchten Banditen</t>
  </si>
  <si>
    <t>Die Bärenhomies</t>
  </si>
  <si>
    <t>Reality</t>
  </si>
  <si>
    <t>Die Unwissenden</t>
  </si>
  <si>
    <t>Influenecrs</t>
  </si>
  <si>
    <t>Awocalypse</t>
  </si>
  <si>
    <t>Team No Name</t>
  </si>
  <si>
    <t>Die Banausen</t>
  </si>
  <si>
    <t>Und mein persönlicher Favorit ist</t>
  </si>
  <si>
    <t>Die fünf Fragezeichen</t>
  </si>
  <si>
    <t>Akte Dicht</t>
  </si>
  <si>
    <t>Des gad die gar nix a</t>
  </si>
  <si>
    <t>Disrupled Family</t>
  </si>
  <si>
    <t>Die stats Bemühten</t>
  </si>
  <si>
    <t>Die Harten ausm Garten</t>
  </si>
  <si>
    <t>90 Grad</t>
  </si>
  <si>
    <t>Wir sind zum Essen hier!</t>
  </si>
  <si>
    <t>Kees</t>
  </si>
  <si>
    <t>Die Hungrigen</t>
  </si>
  <si>
    <t>Fabian Mayer aus 'Stoina'</t>
  </si>
  <si>
    <t>Team O'Gattig</t>
  </si>
  <si>
    <t>Apfelsaft</t>
  </si>
  <si>
    <t>Kötz</t>
  </si>
  <si>
    <t>Die Gentlemenschen</t>
  </si>
  <si>
    <t>Eins, zwei oder drei</t>
  </si>
  <si>
    <t>Area 51</t>
  </si>
  <si>
    <t>Connect One</t>
  </si>
  <si>
    <t>Freibier for Future</t>
  </si>
  <si>
    <t>Desperado</t>
  </si>
  <si>
    <t>Brilliant</t>
  </si>
  <si>
    <t>Foofighter</t>
  </si>
  <si>
    <t>Madammen</t>
  </si>
  <si>
    <t>Special Service</t>
  </si>
  <si>
    <t>Spritis</t>
  </si>
  <si>
    <t>Wild Fiv</t>
  </si>
  <si>
    <t>The Only Two</t>
  </si>
  <si>
    <t>Chickies</t>
  </si>
  <si>
    <t>Bulli Crew</t>
  </si>
  <si>
    <t>Mach mal die zefix Heizung an</t>
  </si>
  <si>
    <t>PFA-LNP-Connection</t>
  </si>
  <si>
    <t xml:space="preserve">Die drei ??? </t>
  </si>
  <si>
    <t>Logex-Peppers</t>
  </si>
  <si>
    <t>Fuchs, du hast die Gans gestohlen</t>
  </si>
  <si>
    <t>English Family</t>
  </si>
  <si>
    <t>Calzone</t>
  </si>
  <si>
    <t>1516</t>
  </si>
  <si>
    <t>Die Schlaubi-Schlümpfe</t>
  </si>
  <si>
    <t>Dream Team Kama</t>
  </si>
  <si>
    <t>Irish Car Bomb</t>
  </si>
  <si>
    <t>Nullplan</t>
  </si>
  <si>
    <t>Team Bassing</t>
  </si>
  <si>
    <t>Tussa-Team</t>
  </si>
  <si>
    <t>Snakebite</t>
  </si>
  <si>
    <t>Die Gummibärenbande</t>
  </si>
  <si>
    <t>Woizahoiza</t>
  </si>
  <si>
    <t>Marshgammon</t>
  </si>
  <si>
    <t xml:space="preserve">Salat- und Wedges-Gang </t>
  </si>
  <si>
    <t>Bier Bang Theory</t>
  </si>
  <si>
    <t>Mr. und Mrs. Beer</t>
  </si>
  <si>
    <t>Besser als Basti</t>
  </si>
  <si>
    <t xml:space="preserve">Illerbuben </t>
  </si>
  <si>
    <t>Superbrains</t>
  </si>
  <si>
    <t>Betzmafia</t>
  </si>
  <si>
    <t>Pub a la Pub</t>
  </si>
  <si>
    <t xml:space="preserve">Gone Girls </t>
  </si>
  <si>
    <t xml:space="preserve">Woizahoizer </t>
  </si>
  <si>
    <t>Lustige Mädels</t>
  </si>
  <si>
    <t>Griffendor</t>
  </si>
  <si>
    <t>R1</t>
  </si>
  <si>
    <t>R2</t>
  </si>
  <si>
    <t>Sum</t>
  </si>
  <si>
    <t>R3</t>
  </si>
  <si>
    <t>R4</t>
  </si>
  <si>
    <t>R5</t>
  </si>
  <si>
    <t>Schätzf.</t>
  </si>
  <si>
    <t>Abweich.</t>
  </si>
  <si>
    <t>Datum       </t>
  </si>
  <si>
    <t>Quizmaster</t>
  </si>
  <si>
    <t>Frank</t>
  </si>
  <si>
    <t>Clueless Crew</t>
  </si>
  <si>
    <t>30.10.</t>
  </si>
  <si>
    <t>Döf</t>
  </si>
  <si>
    <t>45/46/47</t>
  </si>
  <si>
    <t>06.01.</t>
  </si>
  <si>
    <t>Wir häns quizzed</t>
  </si>
  <si>
    <t>The Brownies</t>
  </si>
  <si>
    <t>Sherlock Homies</t>
  </si>
  <si>
    <t>Sneaky little Basterds</t>
  </si>
  <si>
    <t>Quizmonauten</t>
  </si>
  <si>
    <t>You are a Quizzard, Harry</t>
  </si>
  <si>
    <t>Theken-Gang</t>
  </si>
  <si>
    <t>Die Scavis</t>
  </si>
  <si>
    <t>Klaus</t>
  </si>
  <si>
    <t>Sandro</t>
  </si>
  <si>
    <t>Done</t>
  </si>
  <si>
    <t>20.01.</t>
  </si>
  <si>
    <t>Der klügere kippt nach</t>
  </si>
  <si>
    <t>Die Nichtswisser</t>
  </si>
  <si>
    <t>Die ratlosen Quizzlybären</t>
  </si>
  <si>
    <t>Gesamt</t>
  </si>
  <si>
    <t>Siegerteam</t>
  </si>
  <si>
    <t>27.01.</t>
  </si>
  <si>
    <t>Toni und die Damen</t>
  </si>
  <si>
    <t>Team Swechat</t>
  </si>
  <si>
    <t>Zwei Helle</t>
  </si>
  <si>
    <t>Partybüro</t>
  </si>
  <si>
    <t>Die Seelenbuben</t>
  </si>
  <si>
    <t>03.02.</t>
  </si>
  <si>
    <t>Conquiztatoren</t>
  </si>
  <si>
    <t>Bätschi's Crew</t>
  </si>
  <si>
    <t>KerryGold</t>
  </si>
  <si>
    <t>Regina</t>
  </si>
  <si>
    <t>10.02.</t>
  </si>
  <si>
    <t>Talentfrei aber bemüht</t>
  </si>
  <si>
    <t>Klaus A David</t>
  </si>
  <si>
    <t>2 Girls</t>
  </si>
  <si>
    <t>Punkte Sieger</t>
  </si>
  <si>
    <t>17.02.</t>
  </si>
  <si>
    <t>24.02.</t>
  </si>
  <si>
    <t>Bros und Hoes</t>
  </si>
  <si>
    <t>Team Hari</t>
  </si>
  <si>
    <t>keine Ahnung</t>
  </si>
  <si>
    <t>Die 4 (Schein-)Heiligen</t>
  </si>
  <si>
    <t>Blue</t>
  </si>
  <si>
    <t>03.03.</t>
  </si>
  <si>
    <t>Voll Versagen</t>
  </si>
  <si>
    <t>Planlos</t>
  </si>
  <si>
    <t>Die 4 coolen 3</t>
  </si>
  <si>
    <t>10.03.</t>
  </si>
  <si>
    <t>Die Cabanossijäger</t>
  </si>
  <si>
    <t>Swechat</t>
  </si>
  <si>
    <t>R6</t>
  </si>
  <si>
    <t>R7</t>
  </si>
  <si>
    <t>17.03.</t>
  </si>
  <si>
    <t>6 and the new One</t>
  </si>
  <si>
    <t>Herrenhandtäschle</t>
  </si>
  <si>
    <t>Titanic</t>
  </si>
  <si>
    <t>Hungriger Hugo</t>
  </si>
  <si>
    <t>Irish Leprechauns</t>
  </si>
  <si>
    <t>24.03.</t>
  </si>
  <si>
    <t>1. FC Malle</t>
  </si>
  <si>
    <t>Happy Guys</t>
  </si>
  <si>
    <t>Hydro</t>
  </si>
  <si>
    <t>31.03.</t>
  </si>
  <si>
    <t>Pub-Nasen</t>
  </si>
  <si>
    <t>Die wilden Hühner</t>
  </si>
  <si>
    <t>Risuka</t>
  </si>
  <si>
    <t>TCBS</t>
  </si>
  <si>
    <t>Quizzly Bears</t>
  </si>
  <si>
    <t>Nixwisser</t>
  </si>
  <si>
    <t>07.04.</t>
  </si>
  <si>
    <t>Die Scheinheiligen 7</t>
  </si>
  <si>
    <t>Die Schöne und die Beaster</t>
  </si>
  <si>
    <t>Luka's Team</t>
  </si>
  <si>
    <t>Für Rum und Ehre</t>
  </si>
  <si>
    <t>Aggressiv</t>
  </si>
  <si>
    <t>Eintracht</t>
  </si>
  <si>
    <t>Dimitri Senbitten</t>
  </si>
  <si>
    <t>Chilli Peppers</t>
  </si>
  <si>
    <t>28.04.</t>
  </si>
  <si>
    <t>4618</t>
  </si>
  <si>
    <t>Twister Sister</t>
  </si>
  <si>
    <t>Floffi</t>
  </si>
  <si>
    <t>Aufheim 2022</t>
  </si>
  <si>
    <t>05.05.</t>
  </si>
  <si>
    <t>Unseriös</t>
  </si>
  <si>
    <t>21.04.</t>
  </si>
  <si>
    <t>12.05.</t>
  </si>
  <si>
    <t>19.05.</t>
  </si>
  <si>
    <t>Quizgeburt</t>
  </si>
  <si>
    <t>Paradise divers Siggi</t>
  </si>
  <si>
    <t>26.05.</t>
  </si>
  <si>
    <t>Calway Bumpers</t>
  </si>
  <si>
    <t>Die verrückten 1</t>
  </si>
  <si>
    <t>Fleu-Hoch2</t>
  </si>
  <si>
    <t>Bierhier</t>
  </si>
  <si>
    <t>Ratlosen</t>
  </si>
  <si>
    <t>Die 6 Scheinheiligen</t>
  </si>
  <si>
    <t>02.06.</t>
  </si>
  <si>
    <t>Quizlly Bears</t>
  </si>
  <si>
    <t>Sleepy Wombat</t>
  </si>
  <si>
    <t>Guinness</t>
  </si>
  <si>
    <t>Pizza</t>
  </si>
  <si>
    <t>Die Vier</t>
  </si>
  <si>
    <t>09.06.</t>
  </si>
  <si>
    <t>Assis on Tour</t>
  </si>
  <si>
    <t>Uni Gang</t>
  </si>
  <si>
    <t>Miso</t>
  </si>
  <si>
    <t>16.06.</t>
  </si>
  <si>
    <t>Wilson</t>
  </si>
  <si>
    <t>Glorious Five</t>
  </si>
  <si>
    <t>Greta Magdalena</t>
  </si>
  <si>
    <t>Die Selbstläufer</t>
  </si>
  <si>
    <t>Wir sind fürs Bier hier</t>
  </si>
  <si>
    <t>07.07.</t>
  </si>
  <si>
    <t>30.06.</t>
  </si>
  <si>
    <t>23.06.</t>
  </si>
  <si>
    <t>Dani &amp; Juli</t>
  </si>
  <si>
    <t>Team Sergej Fährlichson</t>
  </si>
  <si>
    <t>Die Sitzquizzer</t>
  </si>
  <si>
    <t>Die scheinheiligen 5</t>
  </si>
  <si>
    <t>Fab Five</t>
  </si>
  <si>
    <t>EAS</t>
  </si>
  <si>
    <t>14.07.</t>
  </si>
  <si>
    <t>Die süßen 3</t>
  </si>
  <si>
    <t>Barbapapa</t>
  </si>
  <si>
    <t>Raiba Revival</t>
  </si>
  <si>
    <t>21.07.</t>
  </si>
  <si>
    <t>Belly ü+ die 2 Ms</t>
  </si>
  <si>
    <t>04.08.</t>
  </si>
  <si>
    <t>28.07.</t>
  </si>
  <si>
    <t>Klone</t>
  </si>
  <si>
    <t>Naabuddies</t>
  </si>
  <si>
    <t>Galway Bumpers</t>
  </si>
  <si>
    <t>Sissis</t>
  </si>
  <si>
    <t>C4RS</t>
  </si>
  <si>
    <t>Die Malocher</t>
  </si>
  <si>
    <t>Team Truthahn</t>
  </si>
  <si>
    <t>Mitti Team</t>
  </si>
  <si>
    <t>Team Mostköpfe</t>
  </si>
  <si>
    <t>Team Wina</t>
  </si>
  <si>
    <t>11.08.</t>
  </si>
  <si>
    <t>18.08.</t>
  </si>
  <si>
    <t>Duschies</t>
  </si>
  <si>
    <t>Die Eberkinger</t>
  </si>
  <si>
    <t>ABCT</t>
  </si>
  <si>
    <t>Jellybellies</t>
  </si>
  <si>
    <t>Feierabend Crew</t>
  </si>
  <si>
    <t>Die schöne und das Biest</t>
  </si>
  <si>
    <t>Mir isch gleich</t>
  </si>
  <si>
    <t>STRG + ALT + ENTF</t>
  </si>
  <si>
    <t>Die Macher</t>
  </si>
  <si>
    <t>Die armen Schlucker</t>
  </si>
  <si>
    <t>Das Weltherrscherteam</t>
  </si>
  <si>
    <t>25.08.</t>
  </si>
  <si>
    <t>01.09.</t>
  </si>
  <si>
    <t>Siggis</t>
  </si>
  <si>
    <t>Früher fitter</t>
  </si>
  <si>
    <t>Reisegruppe GV</t>
  </si>
  <si>
    <t>Tschizzle in the quizzle</t>
  </si>
  <si>
    <t>Hildis</t>
  </si>
  <si>
    <t>ANEX</t>
  </si>
  <si>
    <t>Los Cucumbus</t>
  </si>
  <si>
    <t>Creatina</t>
  </si>
  <si>
    <t>08.09.</t>
  </si>
  <si>
    <t>Fluch der Karibik</t>
  </si>
  <si>
    <t>God save the Queen</t>
  </si>
  <si>
    <t>Fanik Hässlichmann</t>
  </si>
  <si>
    <t>Die Limonaden</t>
  </si>
  <si>
    <t>Stubi</t>
  </si>
  <si>
    <t>Leprechauns</t>
  </si>
  <si>
    <t>Team Butterbiene</t>
  </si>
  <si>
    <t>Klingdani</t>
  </si>
  <si>
    <t>Senden Hill</t>
  </si>
  <si>
    <t>Hot Todays</t>
  </si>
  <si>
    <t>Quizzed in my Pants</t>
  </si>
  <si>
    <t>Blues Brothers</t>
  </si>
  <si>
    <t>22.09.</t>
  </si>
  <si>
    <t>Blauer Enzian</t>
  </si>
  <si>
    <t>Patscheider Clan</t>
  </si>
  <si>
    <t>Sofie &amp; die starken Männer</t>
  </si>
  <si>
    <t>The beast Baes</t>
  </si>
  <si>
    <t>Die Glücklichen</t>
  </si>
  <si>
    <t>Wau Wau</t>
  </si>
  <si>
    <t>D'Beschde</t>
  </si>
  <si>
    <t>29.09.</t>
  </si>
  <si>
    <t>Masani</t>
  </si>
  <si>
    <t>We thought this was Speeddating</t>
  </si>
  <si>
    <t>Team OB - In der Regel voll</t>
  </si>
  <si>
    <t>Steudofrasi</t>
  </si>
  <si>
    <t>Mitternachtsmädels</t>
  </si>
  <si>
    <t>06.10.</t>
  </si>
  <si>
    <t>The Bance Battler</t>
  </si>
  <si>
    <t>Mankimme Z</t>
  </si>
  <si>
    <t>Tromnette 2010</t>
  </si>
  <si>
    <t>13.10.</t>
  </si>
  <si>
    <t>Die Kunis</t>
  </si>
  <si>
    <t>Copper Crew</t>
  </si>
  <si>
    <t>A Team</t>
  </si>
  <si>
    <t>Erbsenzähler</t>
  </si>
  <si>
    <t>3 M's</t>
  </si>
  <si>
    <t>20.10.</t>
  </si>
  <si>
    <t>Die Instagram-Tussen</t>
  </si>
  <si>
    <t>27.10.</t>
  </si>
  <si>
    <t>Spackies</t>
  </si>
  <si>
    <t>Die drei ?</t>
  </si>
  <si>
    <t>Die 4 Kaschts</t>
  </si>
  <si>
    <t>101 Pokerstars</t>
  </si>
  <si>
    <t>03.11.</t>
  </si>
  <si>
    <t>17.11.</t>
  </si>
  <si>
    <t>10.11.</t>
  </si>
  <si>
    <t>Spitzbub*innen</t>
  </si>
  <si>
    <t>Kittel Kälter</t>
  </si>
  <si>
    <t>Team Delidium</t>
  </si>
  <si>
    <t>Die Powerpuff Girls</t>
  </si>
  <si>
    <t>Beyermanns + 2</t>
  </si>
  <si>
    <t>24.11.</t>
  </si>
  <si>
    <t>6 Dähmentzider</t>
  </si>
  <si>
    <t>Nouse for name</t>
  </si>
  <si>
    <t>Ich weiß nix 3000!</t>
  </si>
  <si>
    <t>Die 27 ???</t>
  </si>
  <si>
    <t>01.12.</t>
  </si>
  <si>
    <t>08.12.</t>
  </si>
  <si>
    <t>Hannover 69</t>
  </si>
  <si>
    <t>Daniela + Hans-Jörg</t>
  </si>
  <si>
    <t>Charles</t>
  </si>
  <si>
    <t>Die 8 Mal-klugen</t>
  </si>
  <si>
    <t>Die vier ???</t>
  </si>
  <si>
    <t>Six-Pack</t>
  </si>
  <si>
    <t>Teams</t>
  </si>
  <si>
    <t>Glücksabend</t>
  </si>
  <si>
    <t>Romantik Kuse&amp;Crew</t>
  </si>
  <si>
    <t>10-23 G</t>
  </si>
  <si>
    <t>Die Kamiktazkis</t>
  </si>
  <si>
    <t>15.12.</t>
  </si>
  <si>
    <t>22.12.</t>
  </si>
  <si>
    <t>Guinness V</t>
  </si>
  <si>
    <t>29.12.</t>
  </si>
  <si>
    <t>Leonard</t>
  </si>
  <si>
    <t>Masaj &amp; Friends</t>
  </si>
  <si>
    <t>Quiztalavista Baby</t>
  </si>
  <si>
    <t>Stephan</t>
  </si>
  <si>
    <t>Auswertungsfehler</t>
  </si>
  <si>
    <t>16.01.</t>
  </si>
  <si>
    <t>Nix-Wisser</t>
  </si>
  <si>
    <t>Vera und die Spezitrinker</t>
  </si>
  <si>
    <t>Osterbachtaler</t>
  </si>
  <si>
    <t>Respekt, wer's selber weiß</t>
  </si>
  <si>
    <t>Ein Quizzchen Scheiße</t>
  </si>
  <si>
    <t>Quirls</t>
  </si>
  <si>
    <t>Die Dachplatten</t>
  </si>
  <si>
    <t>Die Ulmys</t>
  </si>
  <si>
    <t>Bammlers</t>
  </si>
  <si>
    <t>Die Besserwisser</t>
  </si>
  <si>
    <t>Winkelmann</t>
  </si>
  <si>
    <t>Bingo</t>
  </si>
  <si>
    <t>Seven drunken nights</t>
  </si>
  <si>
    <t>Quizkrieg Bop</t>
  </si>
  <si>
    <t>23.01.</t>
  </si>
  <si>
    <t>First Class</t>
  </si>
  <si>
    <t>Miri &amp; Moritz</t>
  </si>
  <si>
    <t>Five Roses</t>
  </si>
  <si>
    <t>Lady Gaga's</t>
  </si>
  <si>
    <t>Flingamo</t>
  </si>
  <si>
    <t>Zwetschgenschneggen</t>
  </si>
  <si>
    <t>Quiz einer weint</t>
  </si>
  <si>
    <t>Quizzelbande</t>
  </si>
  <si>
    <t>Team Emil</t>
  </si>
  <si>
    <t>Rettet die Million</t>
  </si>
  <si>
    <t>Illerquizzer</t>
  </si>
  <si>
    <t>Nein, hier ist Patrick</t>
  </si>
  <si>
    <t>Rudel</t>
  </si>
  <si>
    <t>First Try</t>
  </si>
  <si>
    <t>Harzer Käse</t>
  </si>
  <si>
    <t>Sonschd hammer immer gwonnen</t>
  </si>
  <si>
    <t>Die Streifenhörnchen</t>
  </si>
  <si>
    <t>06.02.</t>
  </si>
  <si>
    <t>Haselnuss</t>
  </si>
  <si>
    <t>Pentagon des Halbwissens</t>
  </si>
  <si>
    <t>Kellerkinder</t>
  </si>
  <si>
    <t>Oma Inge</t>
  </si>
  <si>
    <t>Butterbierflaschen</t>
  </si>
  <si>
    <t>Beatrix and the Philosofix</t>
  </si>
  <si>
    <t>Flingamo 2.0</t>
  </si>
  <si>
    <t>Noras Quiznuts</t>
  </si>
  <si>
    <t>Ich hab gekündigt</t>
  </si>
  <si>
    <t>Ein quizzchen Scheiße</t>
  </si>
  <si>
    <t>Crazy Ones</t>
  </si>
  <si>
    <t>Woiza Hubbe</t>
  </si>
  <si>
    <t>OHANA</t>
  </si>
  <si>
    <t>Falsch gegoogelt</t>
  </si>
  <si>
    <t>Dia oi und dia andra zwoi</t>
  </si>
  <si>
    <t>The social Celtics</t>
  </si>
  <si>
    <t>Flibbige Vier</t>
  </si>
  <si>
    <t>Quizzlys</t>
  </si>
  <si>
    <t>Quizlybärenbande</t>
  </si>
  <si>
    <t>Can-Abis</t>
  </si>
  <si>
    <t>Spontanos</t>
  </si>
  <si>
    <t>The Gäng</t>
  </si>
  <si>
    <t>28.02.</t>
  </si>
  <si>
    <t>The Blues Mothers</t>
  </si>
  <si>
    <t>Vier gewinnt</t>
  </si>
  <si>
    <t>Die Genialen</t>
  </si>
  <si>
    <t>Bierbusters</t>
  </si>
  <si>
    <t>Jüsliv 2010</t>
  </si>
  <si>
    <t>for Sundays</t>
  </si>
  <si>
    <t>Jim Knopf und die Heizer</t>
  </si>
  <si>
    <t>Team Tisch 17</t>
  </si>
  <si>
    <t>Knöpfleköpfe</t>
  </si>
  <si>
    <t>zum Beispiel Schopenhauer</t>
  </si>
  <si>
    <t>06.03.</t>
  </si>
  <si>
    <t>Hot &amp; Tasty</t>
  </si>
  <si>
    <t>Die richtige Borussia</t>
  </si>
  <si>
    <t>Magigirls</t>
  </si>
  <si>
    <t>Die Volksfront von Judäa</t>
  </si>
  <si>
    <t>Knobelzipfel</t>
  </si>
  <si>
    <t>Nooberts</t>
  </si>
  <si>
    <t>Quiz Sisters</t>
  </si>
  <si>
    <t>Quizzles</t>
  </si>
  <si>
    <t>Alessandra</t>
  </si>
  <si>
    <t>René</t>
  </si>
  <si>
    <t>13.03.</t>
  </si>
  <si>
    <t>Wir sind stets bemüht</t>
  </si>
  <si>
    <t>The 8-Team</t>
  </si>
  <si>
    <t>Bierfreunde Messhofen</t>
  </si>
  <si>
    <t>LA Connection</t>
  </si>
  <si>
    <t>Santanas</t>
  </si>
  <si>
    <t>Death Metal Unicorns</t>
  </si>
  <si>
    <t>Die 2 ??</t>
  </si>
  <si>
    <t>20.03.</t>
  </si>
  <si>
    <t>Streifenhörnchen</t>
  </si>
  <si>
    <t>Lucky Punch</t>
  </si>
  <si>
    <t>IDA</t>
  </si>
  <si>
    <t>7 Zwerge, 0 Ahnung</t>
  </si>
  <si>
    <t>Kulturkreis 102</t>
  </si>
  <si>
    <t>Stockenten</t>
  </si>
  <si>
    <t>Team Paddington</t>
  </si>
  <si>
    <t>Fritz und Franz</t>
  </si>
  <si>
    <t>Tänji und Dänji</t>
  </si>
  <si>
    <t>Julia</t>
  </si>
  <si>
    <t>27.03.</t>
  </si>
  <si>
    <t>Holy Aperol</t>
  </si>
  <si>
    <t>Tisch Zwoi</t>
  </si>
  <si>
    <t>Katy PERI</t>
  </si>
  <si>
    <t>Theken Athleten</t>
  </si>
  <si>
    <t>ÖLAF</t>
  </si>
  <si>
    <t>4Pubnasen</t>
  </si>
  <si>
    <t>03.04.</t>
  </si>
  <si>
    <t>Wir wussten das mal</t>
  </si>
  <si>
    <t>Jay Jay</t>
  </si>
  <si>
    <t>Die Unschlüssigen</t>
  </si>
  <si>
    <t>Mir fällts glei ei</t>
  </si>
  <si>
    <t>Fragen Sie Dr. Ozzy</t>
  </si>
  <si>
    <t>photonic guys</t>
  </si>
  <si>
    <t>No Checkers</t>
  </si>
  <si>
    <t>Office Ladies</t>
  </si>
  <si>
    <t>Der Dings, woisch</t>
  </si>
  <si>
    <t>Carbonat Erol</t>
  </si>
  <si>
    <t>Schau mer mal was wird</t>
  </si>
  <si>
    <t>Fuchsenpower</t>
  </si>
  <si>
    <t>Frauen Power</t>
  </si>
  <si>
    <t>Holy Aperoli</t>
  </si>
  <si>
    <t>Be. St.</t>
  </si>
  <si>
    <t>Dienstagsmädels</t>
  </si>
  <si>
    <t>Globetrotter</t>
  </si>
  <si>
    <t>Smartinis</t>
  </si>
  <si>
    <t>10.04.</t>
  </si>
  <si>
    <t>17.04.</t>
  </si>
  <si>
    <t>Die 4 vom Tresen</t>
  </si>
  <si>
    <t>Die Otts</t>
  </si>
  <si>
    <t>Feierabendcrew</t>
  </si>
  <si>
    <t>Beawolf</t>
  </si>
  <si>
    <t>Umbaubar</t>
  </si>
  <si>
    <t>Meilenweit daneben</t>
  </si>
  <si>
    <t>Basisbegabt</t>
  </si>
  <si>
    <t>Wechselstrom Gleichstrom</t>
  </si>
  <si>
    <t>Anzahl Quizze 2025</t>
  </si>
  <si>
    <t>24.04.</t>
  </si>
  <si>
    <t>Quizie Mc Quizface</t>
  </si>
  <si>
    <t>Ui, is hier voll!</t>
  </si>
  <si>
    <t>Die faltige Erleuchtung</t>
  </si>
  <si>
    <t>Quizzian</t>
  </si>
  <si>
    <t>Die vier ?</t>
  </si>
  <si>
    <t>Fußball</t>
  </si>
  <si>
    <t>Die Vorspeisen-Killer</t>
  </si>
  <si>
    <t>Weiber-Power</t>
  </si>
  <si>
    <t>01.05.</t>
  </si>
  <si>
    <t>Snoopys</t>
  </si>
  <si>
    <t>Bordbistrolegenden</t>
  </si>
  <si>
    <t>Die Grandmaster Baiter</t>
  </si>
  <si>
    <t>Theoretisch unterschätzt</t>
  </si>
  <si>
    <t>Rebel Yell</t>
  </si>
  <si>
    <t>Magic Blondes</t>
  </si>
  <si>
    <t>Betriebsferien</t>
  </si>
  <si>
    <t>08.05.</t>
  </si>
  <si>
    <t>Mehr schön als schlau</t>
  </si>
  <si>
    <t>Team Bauwagen</t>
  </si>
  <si>
    <t>Öhlaf</t>
  </si>
  <si>
    <t>Das Blu Bla Blubb</t>
  </si>
  <si>
    <t>Saermi</t>
  </si>
  <si>
    <t>Tisch 69</t>
  </si>
  <si>
    <t>Die Doofen</t>
  </si>
  <si>
    <t>Spritzige Ahnungslosigkeit</t>
  </si>
  <si>
    <t>15.05.</t>
  </si>
  <si>
    <t>Da Reschd</t>
  </si>
  <si>
    <t>QIC Illertissen</t>
  </si>
  <si>
    <t>Häuslebauer</t>
  </si>
  <si>
    <t>Jugend forscht</t>
  </si>
  <si>
    <t>22.05.</t>
  </si>
  <si>
    <t>Die Voggis</t>
  </si>
  <si>
    <t>Röhlaf</t>
  </si>
  <si>
    <t>Koboldjäger 011</t>
  </si>
  <si>
    <t>Modern Family</t>
  </si>
  <si>
    <t>Team Breitachspitze</t>
  </si>
  <si>
    <t>Warteschlangenfreunde</t>
  </si>
  <si>
    <t>Die 2 ahnungslosen Damen</t>
  </si>
  <si>
    <t>Slow Horses</t>
  </si>
  <si>
    <t>29.05.</t>
  </si>
  <si>
    <t>Sahnehäufchen Quizzards</t>
  </si>
  <si>
    <t>Robert-Haarweg-Föhnclub</t>
  </si>
  <si>
    <t>Eckfahne</t>
  </si>
  <si>
    <t>Kru-Four</t>
  </si>
  <si>
    <t>Sweluma</t>
  </si>
  <si>
    <t>Bulldogfahrer*in</t>
  </si>
  <si>
    <t>Die Uruk-hai</t>
  </si>
  <si>
    <t>Cool wie cool</t>
  </si>
  <si>
    <t>Chickas on the Beard</t>
  </si>
  <si>
    <t>Summer-Special</t>
  </si>
  <si>
    <t>12.06.</t>
  </si>
  <si>
    <t>Gesangsverein "Frohsinn und Heimat" 1837 e.V.</t>
  </si>
  <si>
    <t>Sangria, Sommer, Sonne</t>
  </si>
  <si>
    <t>Hotdogs</t>
  </si>
  <si>
    <t>Cabrioletten</t>
  </si>
  <si>
    <t>Dolton's-Brüder*innen</t>
  </si>
  <si>
    <t>z.B. Alex</t>
  </si>
  <si>
    <t>Quaddro Formaggi</t>
  </si>
  <si>
    <t>Oachkatzlschwoaf</t>
  </si>
  <si>
    <t>RockCity Günzburg</t>
  </si>
  <si>
    <t>VIP only</t>
  </si>
  <si>
    <t>Die zwei Fellhaften</t>
  </si>
  <si>
    <t>Hang Over</t>
  </si>
  <si>
    <t>Black &amp; White</t>
  </si>
  <si>
    <t>19.06.</t>
  </si>
  <si>
    <t>Quizkey Friends</t>
  </si>
  <si>
    <t>ZZ Green</t>
  </si>
  <si>
    <t>3 Meter Holzweg</t>
  </si>
  <si>
    <t>Turboschnecken</t>
  </si>
  <si>
    <t>Cash is King</t>
  </si>
  <si>
    <t>Freibier für Alle</t>
  </si>
  <si>
    <t>At least we tried</t>
  </si>
  <si>
    <t>Mom and Dad</t>
  </si>
  <si>
    <t>Spandau Ballet</t>
  </si>
  <si>
    <t>Hot &amp; Spicy</t>
  </si>
  <si>
    <t>Die 4 Fragezeichen</t>
  </si>
  <si>
    <t>Black Thumbs</t>
  </si>
  <si>
    <t>Nabada</t>
  </si>
  <si>
    <t>Luigi 66</t>
  </si>
  <si>
    <t>Die Hofer</t>
  </si>
  <si>
    <t>Bierfahrrad</t>
  </si>
  <si>
    <t>Die 5 Fragezeichen</t>
  </si>
  <si>
    <t>z.B. Schopenhauer</t>
  </si>
  <si>
    <t>R8</t>
  </si>
  <si>
    <t>03.07.</t>
  </si>
  <si>
    <t>DARIA</t>
  </si>
  <si>
    <t>STM²</t>
  </si>
  <si>
    <t>Truthahn</t>
  </si>
  <si>
    <t>10.07.</t>
  </si>
  <si>
    <t>The Germans</t>
  </si>
  <si>
    <t>D'Buckliga Verwandtschaft</t>
  </si>
  <si>
    <t>Chaos mit System</t>
  </si>
  <si>
    <t>The Kargi's</t>
  </si>
  <si>
    <t>Der Dicke und die 7 Zwerge</t>
  </si>
  <si>
    <t>Zumba Brains</t>
  </si>
  <si>
    <t>Häberle Performance</t>
  </si>
  <si>
    <t>Mostköpfe</t>
  </si>
  <si>
    <t>Auf der Aperolspur</t>
  </si>
  <si>
    <t>17.07.</t>
  </si>
  <si>
    <t>Marias &amp; Josef</t>
  </si>
  <si>
    <t>Quizzen ist nachts</t>
  </si>
  <si>
    <t>Die verlorenen 2 ohne Punkte</t>
  </si>
  <si>
    <t>Vanlife Girls</t>
  </si>
  <si>
    <t>Triple T</t>
  </si>
  <si>
    <t>Guntia</t>
  </si>
  <si>
    <t>Bier Burger Bande BBB</t>
  </si>
  <si>
    <t>Brennerei Stammtisch Lonetal</t>
  </si>
  <si>
    <t>24.07.</t>
  </si>
  <si>
    <t>Saufen statt Wissen</t>
  </si>
  <si>
    <t>Legens made of Müsli</t>
  </si>
  <si>
    <t>Bodelswinger</t>
  </si>
  <si>
    <t>Fabulös Four</t>
  </si>
  <si>
    <t>Schnick Schnack Schnuck</t>
  </si>
  <si>
    <t>Sweet but Psycho</t>
  </si>
  <si>
    <t>Die Fantastischen 5</t>
  </si>
  <si>
    <t>Die Balinesen</t>
  </si>
  <si>
    <t>Weißwurst &amp; Kapressknödel</t>
  </si>
  <si>
    <t>31.07.</t>
  </si>
  <si>
    <t>Craig Commanders</t>
  </si>
  <si>
    <t>Die 3 ???</t>
  </si>
  <si>
    <t>Cranefix</t>
  </si>
  <si>
    <t>Sister Act</t>
  </si>
  <si>
    <t>The Good, the Bad &amp; The Ugly</t>
  </si>
  <si>
    <t>Ulm-Allgäu</t>
  </si>
  <si>
    <t>07.08.</t>
  </si>
  <si>
    <t>Die durstigen Denker</t>
  </si>
  <si>
    <t>Die Synapsen-Sprinter</t>
  </si>
  <si>
    <t>Einheit Kapuze</t>
  </si>
  <si>
    <t>Die zwei ahnungslosen Damen</t>
  </si>
  <si>
    <t>Holzschwanger Butterfässer</t>
  </si>
  <si>
    <t>Oldies Stammtisch</t>
  </si>
  <si>
    <t>Menage á trois</t>
  </si>
  <si>
    <t>Holzwürmer</t>
  </si>
  <si>
    <t>Die Zuspätkommer</t>
  </si>
  <si>
    <t>Stephan &amp; Julia</t>
  </si>
  <si>
    <t>14.08.</t>
  </si>
  <si>
    <t>Sahneschnitten (salzig &amp; Hering)</t>
  </si>
  <si>
    <t>Die 8 von der Alb</t>
  </si>
  <si>
    <t>Saufheim GmbH</t>
  </si>
  <si>
    <t>Leopard</t>
  </si>
  <si>
    <t>Hütte</t>
  </si>
  <si>
    <t>Die Die Piraten</t>
  </si>
  <si>
    <t>Dinoschlaurier</t>
  </si>
  <si>
    <t>Mortl &amp; Bertl</t>
  </si>
  <si>
    <t>Die Halbwisser</t>
  </si>
  <si>
    <t>Leflojagije</t>
  </si>
  <si>
    <t>Die Quizzards</t>
  </si>
  <si>
    <t>(Dienstag) Jahresfinale</t>
  </si>
  <si>
    <t>kein Quiz</t>
  </si>
  <si>
    <t>21.08.</t>
  </si>
  <si>
    <t>The Sailors</t>
  </si>
  <si>
    <t>Garstige Hobbitse</t>
  </si>
  <si>
    <t>Tim Knopf und die Nicken Chuggets</t>
  </si>
  <si>
    <t>Thekentruppe</t>
  </si>
  <si>
    <t>28.08.</t>
  </si>
  <si>
    <t>Quiztopher Kolumbus</t>
  </si>
  <si>
    <t>Die Schupfnudeln</t>
  </si>
  <si>
    <t>Four Krummi's</t>
  </si>
  <si>
    <t>Schnapsdrosseln</t>
  </si>
  <si>
    <t>5-6-ready-go!</t>
  </si>
  <si>
    <t>Leebin</t>
  </si>
  <si>
    <t>Quizzlybären</t>
  </si>
  <si>
    <t>Die Schlächterwisser*innen</t>
  </si>
  <si>
    <t>Lucky</t>
  </si>
  <si>
    <t>The Geröllhaufens</t>
  </si>
  <si>
    <t>04.09.</t>
  </si>
  <si>
    <t>Rum&amp;Ähre</t>
  </si>
  <si>
    <t>Koi Wässerle</t>
  </si>
  <si>
    <t>Gut Feuer</t>
  </si>
  <si>
    <t>heiß&amp;fettig</t>
  </si>
  <si>
    <t>KEWAKOJA</t>
  </si>
  <si>
    <t>Team klug und durstig</t>
  </si>
  <si>
    <t>Kreidepause</t>
  </si>
  <si>
    <t>Stray Kids Gang</t>
  </si>
  <si>
    <t>Hohlraumkonservierung</t>
  </si>
  <si>
    <t>11.09.</t>
  </si>
  <si>
    <t>Kindergarten</t>
  </si>
  <si>
    <t>Beer with me!</t>
  </si>
  <si>
    <t>Hauptsach mir gwinnen</t>
  </si>
  <si>
    <t>Antwort C</t>
  </si>
  <si>
    <t>Pirat Loch in der Hose</t>
  </si>
  <si>
    <t>Das Kollektive Wir</t>
  </si>
  <si>
    <t>The beautiful people</t>
  </si>
  <si>
    <t>Schneckis</t>
  </si>
  <si>
    <t>Tisch 4</t>
  </si>
  <si>
    <t>Team Grizzly</t>
  </si>
  <si>
    <t>Gontia</t>
  </si>
  <si>
    <t>Quizzla mit Soss</t>
  </si>
  <si>
    <t>Die Uli's</t>
  </si>
  <si>
    <t>Nils und Miele</t>
  </si>
  <si>
    <t>Steppies</t>
  </si>
  <si>
    <t>A echt Schlenerkla</t>
  </si>
  <si>
    <t>Die Knochenbrecher</t>
  </si>
  <si>
    <t>AL-KO-Holiker</t>
  </si>
  <si>
    <t>No 18</t>
  </si>
  <si>
    <t>02.10.</t>
  </si>
  <si>
    <t>Guinness-Pigs</t>
  </si>
  <si>
    <t>Bier + Spezi</t>
  </si>
  <si>
    <t>Conni beim Pubquiz</t>
  </si>
  <si>
    <t>Khalea</t>
  </si>
  <si>
    <t>The Kilkenny Club</t>
  </si>
  <si>
    <t>404 - not found</t>
  </si>
  <si>
    <t>The Quizard of Oz</t>
  </si>
  <si>
    <t>Die Brechreiz-Bande</t>
  </si>
  <si>
    <t>Newcomer</t>
  </si>
  <si>
    <t>Juh, Ina, Valerie, Aaron, Flio, Evi, Dawin</t>
  </si>
  <si>
    <t>09.10.</t>
  </si>
  <si>
    <t>Paula</t>
  </si>
  <si>
    <t>Athleten Club</t>
  </si>
  <si>
    <t>Sophia &amp; die Alkis</t>
  </si>
  <si>
    <t>16.10.</t>
  </si>
  <si>
    <t>Menage a trois</t>
  </si>
  <si>
    <t>Whyskypedia</t>
  </si>
  <si>
    <t>Schlaumayer</t>
  </si>
  <si>
    <t>Biberacher Barhocker</t>
  </si>
  <si>
    <t>Team Hairgrid</t>
  </si>
  <si>
    <t>Holla die Waldfee</t>
  </si>
  <si>
    <t>Huan Son</t>
  </si>
  <si>
    <t>Horst Lichter Ultras</t>
  </si>
  <si>
    <t>Alte Hasen</t>
  </si>
  <si>
    <t>Die Zimmy's</t>
  </si>
  <si>
    <t>Bin ich in der Vorlesung</t>
  </si>
  <si>
    <t>Globetrottel</t>
  </si>
  <si>
    <t>23.10.</t>
  </si>
  <si>
    <t>15 Bürger für Megatron</t>
  </si>
  <si>
    <t>Brechreiz Bande</t>
  </si>
  <si>
    <t>In vino veritas</t>
  </si>
  <si>
    <t>Die Schülerlotsen</t>
  </si>
  <si>
    <t>06.11.</t>
  </si>
  <si>
    <t>Kassierer</t>
  </si>
  <si>
    <t>Greenhorns</t>
  </si>
  <si>
    <t>Greenhorn Gang</t>
  </si>
  <si>
    <t>Mir wissad nix</t>
  </si>
  <si>
    <t>Oschdkurve</t>
  </si>
  <si>
    <t>Duranand</t>
  </si>
  <si>
    <t>The gambling Five</t>
  </si>
  <si>
    <t>Stechus Kaktus</t>
  </si>
  <si>
    <t>D'Auswärtige</t>
  </si>
  <si>
    <t>Die Dreckbären</t>
  </si>
  <si>
    <t>Die M&amp;Ms</t>
  </si>
  <si>
    <t>Weiß-Bande &amp; Co</t>
  </si>
  <si>
    <t>Schmächle</t>
  </si>
  <si>
    <t>LIGRETTA</t>
  </si>
  <si>
    <t>no pain, no brain</t>
  </si>
  <si>
    <t>Die Kloreichen Sieben</t>
  </si>
  <si>
    <t>FEVOBUS</t>
  </si>
  <si>
    <t>Es eskaliert eh</t>
  </si>
  <si>
    <t>13.11.</t>
  </si>
  <si>
    <t>Rückenhaarmonie</t>
  </si>
  <si>
    <t>5 Klugscheißer für Sandaralla</t>
  </si>
  <si>
    <t>Hopfen, Malz &amp; Halbwissen</t>
  </si>
  <si>
    <t>Riskantes Halbwissen</t>
  </si>
  <si>
    <t>Die 4 mit den pinken T-Shirts</t>
  </si>
  <si>
    <t>Wir dachten das ist Karaoke</t>
  </si>
  <si>
    <t>Mac Flys</t>
  </si>
  <si>
    <t>Repo</t>
  </si>
  <si>
    <t>20.11.</t>
  </si>
  <si>
    <t>Kodenhobold</t>
  </si>
  <si>
    <t>Biermoisel</t>
  </si>
  <si>
    <t>Six Seven</t>
  </si>
  <si>
    <t>Null Pointers</t>
  </si>
  <si>
    <t>Robert &amp; Die Weinfeen</t>
  </si>
  <si>
    <t>Veteranen</t>
  </si>
  <si>
    <t>Grasdaggl</t>
  </si>
  <si>
    <t>27.11.</t>
  </si>
  <si>
    <t>Schorschs Buben</t>
  </si>
  <si>
    <t>Aubergensis</t>
  </si>
  <si>
    <t>Wellensittiche</t>
  </si>
  <si>
    <t>Spieleabend Tomerdingen</t>
  </si>
  <si>
    <t>Die Gewinnermittler</t>
  </si>
  <si>
    <t>Single Ladies</t>
  </si>
  <si>
    <t>Bodelswingers</t>
  </si>
  <si>
    <t>Green Team</t>
  </si>
  <si>
    <t>04.12.</t>
  </si>
  <si>
    <t>Quizztal Meth</t>
  </si>
  <si>
    <t>5 Brains</t>
  </si>
  <si>
    <t>Sesselfurzer</t>
  </si>
  <si>
    <t>Schnick, Schnack, Schnuck</t>
  </si>
  <si>
    <t>Klappspaten e.V.</t>
  </si>
  <si>
    <t>Dreamteam</t>
  </si>
  <si>
    <t>Catweazle's Family</t>
  </si>
  <si>
    <t>Erkan Alles</t>
  </si>
  <si>
    <t>Crazy Curved Creek Crew</t>
  </si>
  <si>
    <t>Kolibri</t>
  </si>
  <si>
    <t>Jan</t>
  </si>
  <si>
    <t>KruKruKruKra</t>
  </si>
  <si>
    <t>11.12.</t>
  </si>
  <si>
    <t>18.12.</t>
  </si>
  <si>
    <t>Drunken Elks</t>
  </si>
  <si>
    <t>Die Anstalt ICD:FZO</t>
  </si>
  <si>
    <t>Byte Buddies</t>
  </si>
  <si>
    <t>Flying Dutchmen</t>
  </si>
  <si>
    <t>Die Leprechauns</t>
  </si>
  <si>
    <t>Glitzergehirn</t>
  </si>
  <si>
    <t>30.12.</t>
  </si>
  <si>
    <t>Guinnes Five</t>
  </si>
  <si>
    <t>Die 7 Schäfla</t>
  </si>
  <si>
    <t>Spätzle mit Soß</t>
  </si>
  <si>
    <t>2 Nadine 1 Dennis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</si>
</sst>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46" fontId="0" fillId="0" borderId="0" xfId="0" quotePrefix="1" applyNumberFormat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/>
    <xf numFmtId="0" fontId="5" fillId="5" borderId="7" xfId="0" applyFont="1" applyFill="1" applyBorder="1" applyAlignment="1">
      <alignment horizontal="left" vertical="center" wrapText="1"/>
    </xf>
    <xf numFmtId="14" fontId="5" fillId="5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5" borderId="7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1" xfId="0" applyFont="1" applyFill="1" applyBorder="1"/>
    <xf numFmtId="0" fontId="0" fillId="2" borderId="8" xfId="0" applyFill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0" borderId="1" xfId="0" applyFont="1" applyBorder="1"/>
    <xf numFmtId="0" fontId="10" fillId="4" borderId="0" xfId="0" applyFont="1" applyFill="1"/>
    <xf numFmtId="0" fontId="10" fillId="0" borderId="0" xfId="0" applyFont="1"/>
    <xf numFmtId="0" fontId="0" fillId="0" borderId="0" xfId="0" quotePrefix="1"/>
    <xf numFmtId="0" fontId="11" fillId="6" borderId="9" xfId="1" applyFont="1" applyFill="1" applyBorder="1" applyAlignment="1">
      <alignment horizontal="center"/>
    </xf>
    <xf numFmtId="0" fontId="11" fillId="0" borderId="10" xfId="1" applyFont="1" applyBorder="1" applyAlignment="1">
      <alignment wrapText="1"/>
    </xf>
    <xf numFmtId="0" fontId="11" fillId="6" borderId="9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</cellXfs>
  <cellStyles count="3">
    <cellStyle name="Excel Built-in Normal" xfId="2" xr:uid="{34FE31FC-83B4-492F-9870-4A4EECE84B82}"/>
    <cellStyle name="Standard" xfId="0" builtinId="0"/>
    <cellStyle name="Standard_Termine" xfId="1" xr:uid="{CE296048-240E-4E06-BD11-E37D9759FA3C}"/>
  </cellStyles>
  <dxfs count="167">
    <dxf>
      <numFmt numFmtId="165" formatCode="_-* #,##0\ _€_-;\-* #,##0\ _€_-;_-* &quot;-&quot;??\ _€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B4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0DE28-49B2-475E-8F0D-05DD0EDD21F9}" name="Tabelle2564" displayName="Tabelle2564" ref="A1:AZ417" totalsRowShown="0" headerRowDxfId="166" dataDxfId="165">
  <sortState xmlns:xlrd2="http://schemas.microsoft.com/office/spreadsheetml/2017/richdata2" ref="A2:AZ417">
    <sortCondition descending="1" ref="C1:C417"/>
  </sortState>
  <tableColumns count="52">
    <tableColumn id="1" xr3:uid="{68301009-9EB4-4BA8-84BF-DEC5EDE39908}" name="Platz" dataDxfId="164">
      <calculatedColumnFormula>RANK(Tabelle2564[[#This Row],[Gesamt]],C:C,0)</calculatedColumnFormula>
    </tableColumn>
    <tableColumn id="2" xr3:uid="{ED01F2FF-72A2-4C57-996B-EEB8F2517107}" name="Team" dataDxfId="163"/>
    <tableColumn id="4" xr3:uid="{192B6A1B-264A-44E0-BA69-C551580BEFF3}" name="Gesamt" dataDxfId="162">
      <calculatedColumnFormula>SUM(E2:AZ2)</calculatedColumnFormula>
    </tableColumn>
    <tableColumn id="30" xr3:uid="{14C8C000-3C46-4436-9155-463FE15F15DE}" name="Teilnahmen" dataDxfId="161">
      <calculatedColumnFormula>COUNT(E2:AZ2)</calculatedColumnFormula>
    </tableColumn>
    <tableColumn id="52" xr3:uid="{FD6ADB91-98E7-41F4-B044-40E51E7FA1AC}" name="30.12." dataDxfId="160"/>
    <tableColumn id="51" xr3:uid="{BC24E44E-9A71-4096-A3E5-0DDCEC00DC0D}" name="18.12." dataDxfId="159"/>
    <tableColumn id="49" xr3:uid="{D4A53356-8ACA-4F29-9C06-32AA157C790E}" name="11.12." dataDxfId="158"/>
    <tableColumn id="48" xr3:uid="{81B9F914-58CB-45B4-9F13-63B0FE991196}" name="04.12." dataDxfId="157"/>
    <tableColumn id="47" xr3:uid="{DFC200A6-8FE7-4B00-AA45-623C552D88B7}" name="27.11." dataDxfId="156"/>
    <tableColumn id="46" xr3:uid="{BA0F9AAB-78E0-45F6-BE39-AFA6BE94FF21}" name="20.11." dataDxfId="155"/>
    <tableColumn id="45" xr3:uid="{E22CDF46-99B8-443C-ABA5-A66694824F95}" name="13.11." dataDxfId="154"/>
    <tableColumn id="44" xr3:uid="{A6A8BA9D-D136-4766-94D1-3FC9B9BC0A9D}" name="06.11." dataDxfId="153"/>
    <tableColumn id="43" xr3:uid="{B56EBBFD-133A-4C86-B565-527792D6CC5C}" name="30.10." dataDxfId="152"/>
    <tableColumn id="42" xr3:uid="{69CE7EB5-09E2-4660-B1DA-F9809376C7AC}" name="23.10." dataDxfId="151"/>
    <tableColumn id="41" xr3:uid="{0E323100-C1E6-42CF-9E15-333F70DE592F}" name="16.10." dataDxfId="150"/>
    <tableColumn id="40" xr3:uid="{AEEFA9AF-D686-4214-BAC5-9185D209ACF2}" name="09.10." dataDxfId="149"/>
    <tableColumn id="39" xr3:uid="{116FBD47-062E-4164-93E0-CBB7366C887F}" name="02.10." dataDxfId="148"/>
    <tableColumn id="38" xr3:uid="{F6801524-A493-46ED-9CBD-620034E6D244}" name="25.09." dataDxfId="147"/>
    <tableColumn id="37" xr3:uid="{9466AFE6-ABCD-41B2-A405-1AD163F44E8D}" name="11.09." dataDxfId="146"/>
    <tableColumn id="36" xr3:uid="{3E9C9C6A-278E-416B-A6E1-7E94525CF3A4}" name="04.09." dataDxfId="145"/>
    <tableColumn id="35" xr3:uid="{0830A584-781D-4CD6-8903-30622E42698D}" name="28.08." dataDxfId="144"/>
    <tableColumn id="34" xr3:uid="{AF629546-C15B-4645-9D53-74B47EF0BED0}" name="21.08." dataDxfId="143"/>
    <tableColumn id="33" xr3:uid="{F9DEA021-A834-4B37-A0BD-75F447C1FAB7}" name="14.08." dataDxfId="142"/>
    <tableColumn id="32" xr3:uid="{5E9BDB6F-0DA9-4F79-B758-859D35A37974}" name="07.08." dataDxfId="141"/>
    <tableColumn id="31" xr3:uid="{9831D580-4962-44B6-B63D-184498D4613A}" name="31.07." dataDxfId="140"/>
    <tableColumn id="29" xr3:uid="{D26CD4BA-7877-4582-A03C-CC9049D33107}" name="24.07." dataDxfId="139"/>
    <tableColumn id="28" xr3:uid="{47BC925C-8E60-4DBB-96A4-40DA2B792DE8}" name="17.07." dataDxfId="138"/>
    <tableColumn id="27" xr3:uid="{F4328E69-6996-4BFB-B054-C358A0227F77}" name="10.07." dataDxfId="137"/>
    <tableColumn id="26" xr3:uid="{E86C99AD-8B7D-4C7F-BE41-5429A402626D}" name="03.07." dataDxfId="136"/>
    <tableColumn id="25" xr3:uid="{DEFEAF5A-7086-41DE-8A22-F1B5D052C5DE}" name="26.06." dataDxfId="135"/>
    <tableColumn id="24" xr3:uid="{DCBEC404-B4AD-4AA8-9399-5279898D2067}" name="19.06." dataDxfId="134"/>
    <tableColumn id="23" xr3:uid="{AAA55BC2-7657-49F2-AA63-1919C6D17BAA}" name="12.06." dataDxfId="133"/>
    <tableColumn id="22" xr3:uid="{7378DB2B-73C5-47F3-A83F-F36895B22323}" name="29.05." dataDxfId="132"/>
    <tableColumn id="21" xr3:uid="{2ABC4642-5CAD-4206-9670-06D6FCF94292}" name="22.05." dataDxfId="131"/>
    <tableColumn id="20" xr3:uid="{87284B0C-139B-4E53-A30D-F136ADAF1A7F}" name="15.05." dataDxfId="130"/>
    <tableColumn id="19" xr3:uid="{0CBF24CC-4C5E-4E61-AF76-5505A06C1CB7}" name="08.05." dataDxfId="129"/>
    <tableColumn id="18" xr3:uid="{2EDA4261-83B5-4AAF-AA46-76BADB2AC6E0}" name="01.05." dataDxfId="128"/>
    <tableColumn id="17" xr3:uid="{88F98E65-FE27-4CFE-8B16-812A5DF30FE7}" name="24.04." dataDxfId="127"/>
    <tableColumn id="16" xr3:uid="{40C1ADD5-A23E-4F7A-BD60-0E56A6EF9389}" name="17.04." dataDxfId="126"/>
    <tableColumn id="15" xr3:uid="{FCDF46EA-D875-4DEC-B723-A5D6D60078A3}" name="10.04." dataDxfId="125"/>
    <tableColumn id="14" xr3:uid="{7AE407DC-8A9F-413C-88A5-208C594D6F7F}" name="03.04." dataDxfId="124"/>
    <tableColumn id="13" xr3:uid="{5A0EC4EA-D2DE-45C8-A9CF-61EDD92EDBB6}" name="27.03." dataDxfId="123"/>
    <tableColumn id="12" xr3:uid="{17BA83AE-8468-483D-B308-FA601718FD2A}" name="20.03." dataDxfId="122"/>
    <tableColumn id="11" xr3:uid="{7F93736A-0914-4A6B-9684-09CFA5BCF91B}" name="13.03." dataDxfId="121"/>
    <tableColumn id="10" xr3:uid="{6A4C7902-52CA-4F72-8391-633940FE68BC}" name="06.03." dataDxfId="120"/>
    <tableColumn id="9" xr3:uid="{F99CF3C7-A04C-41F1-AED2-1D1AE768965F}" name="28.02." dataDxfId="119"/>
    <tableColumn id="8" xr3:uid="{5B3E4E8F-AE60-40BC-99AB-BEA8B66BEA47}" name="20.02." dataDxfId="118"/>
    <tableColumn id="7" xr3:uid="{AAFB336D-A9C8-411A-929F-800C2CD13C9C}" name="13.02." dataDxfId="117"/>
    <tableColumn id="6" xr3:uid="{FBB71801-A31C-41D7-AD93-5FBAF49FB0E5}" name="06.02." dataDxfId="116"/>
    <tableColumn id="5" xr3:uid="{03D9FA9B-4A22-4D58-948D-2DF017924187}" name="30.01." dataDxfId="115"/>
    <tableColumn id="3" xr3:uid="{EFAE198B-F25E-4D22-8E3F-7F23D2A68314}" name="23.01." dataDxfId="114"/>
    <tableColumn id="50" xr3:uid="{80ADFD67-7C53-4B02-B1D3-B741EF4041F9}" name="16.01." dataDxfId="113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FDDDD3-9578-42E5-BAC7-519BB941728B}" name="Tabelle25" displayName="Tabelle25" ref="A1:AZ205" totalsRowShown="0" headerRowDxfId="112" dataDxfId="111">
  <sortState xmlns:xlrd2="http://schemas.microsoft.com/office/spreadsheetml/2017/richdata2" ref="A2:AZ205">
    <sortCondition descending="1" ref="C1"/>
  </sortState>
  <tableColumns count="52">
    <tableColumn id="1" xr3:uid="{ACCC8F46-AE42-4F6F-8665-A1ACA6FFEBD4}" name="Platz" dataDxfId="110"/>
    <tableColumn id="2" xr3:uid="{DD3CC263-7B6E-46E8-B75C-E04D52F6D2A2}" name="Team"/>
    <tableColumn id="4" xr3:uid="{9E8DA466-474D-478F-89A7-77E7A957B4F3}" name="Gesamt" dataDxfId="109">
      <calculatedColumnFormula>SUM(D2:AZ2)</calculatedColumnFormula>
    </tableColumn>
    <tableColumn id="51" xr3:uid="{D80EE728-1D9F-4034-B0EA-A3959EE1D4F8}" name="29.12." dataDxfId="108"/>
    <tableColumn id="50" xr3:uid="{18DFC81C-536E-4DF4-8AC0-D07E087962B3}" name="22.12." dataDxfId="107"/>
    <tableColumn id="49" xr3:uid="{AA26FBD4-1205-433F-B9C4-575F1CDD6A8F}" name="15.12." dataDxfId="106"/>
    <tableColumn id="48" xr3:uid="{78E30105-E551-42F1-9378-5F3F4474D655}" name="08.12." dataDxfId="105"/>
    <tableColumn id="47" xr3:uid="{BE7F888E-B087-495F-9A4F-EEF20B6DD768}" name="01.12." dataDxfId="104"/>
    <tableColumn id="46" xr3:uid="{075DF1D4-AECF-46BE-893E-E6DC85B09ADF}" name="24.11." dataDxfId="103"/>
    <tableColumn id="45" xr3:uid="{B9663D90-D078-4FEF-A12F-873BD5F52606}" name="17.11." dataDxfId="102"/>
    <tableColumn id="44" xr3:uid="{38653FC4-630D-462E-9912-0056C9AF79E1}" name="10.11." dataDxfId="101"/>
    <tableColumn id="43" xr3:uid="{7D63DF10-165B-47D9-A5CA-CE5D4EB79B64}" name="03.11." dataDxfId="100"/>
    <tableColumn id="42" xr3:uid="{9795BA8C-B6F1-4E2E-A8D3-1428E64F3744}" name="27.10." dataDxfId="99"/>
    <tableColumn id="41" xr3:uid="{0602ED51-432A-4AA6-A922-8A4700A9F460}" name="20.10." dataDxfId="98"/>
    <tableColumn id="40" xr3:uid="{007DCE1D-BF6F-42A7-BC15-775A868394F5}" name="13.10." dataDxfId="97"/>
    <tableColumn id="39" xr3:uid="{F2C4627A-A1E1-4949-98D8-CC2AE4D90240}" name="06.10." dataDxfId="96"/>
    <tableColumn id="38" xr3:uid="{5F7E9FF0-0F17-4A6E-8D0A-11C291637573}" name="29.09." dataDxfId="95"/>
    <tableColumn id="37" xr3:uid="{08601D7D-78BA-4FA6-A2D1-231B5658496E}" name="22.09." dataDxfId="94"/>
    <tableColumn id="36" xr3:uid="{D0859B5C-4F00-4011-A95C-BC62783F6B8B}" name="08.09." dataDxfId="93"/>
    <tableColumn id="35" xr3:uid="{A2031D0A-F3AB-4248-AAE4-9FA7CFEC2042}" name="01.09." dataDxfId="92"/>
    <tableColumn id="34" xr3:uid="{19926C27-C30C-4149-947F-80B75DCD7DE9}" name="25.08." dataDxfId="91"/>
    <tableColumn id="33" xr3:uid="{1CBC101C-1E22-4B54-9A70-88BE63F85313}" name="18.08." dataDxfId="90"/>
    <tableColumn id="32" xr3:uid="{58F001FC-50D6-4010-B615-A812350DCF5D}" name="11.08." dataDxfId="89"/>
    <tableColumn id="31" xr3:uid="{0976B145-4E93-4918-9EFB-2DACB1AADE98}" name="04.08." dataDxfId="88"/>
    <tableColumn id="30" xr3:uid="{79704774-85D1-4E7B-92A1-6ACDA0EBAA4D}" name="28.07." dataDxfId="87"/>
    <tableColumn id="29" xr3:uid="{DD5CD095-F361-42C4-81BB-F9A9F09C06E6}" name="21.07." dataDxfId="86"/>
    <tableColumn id="28" xr3:uid="{E2C222EE-6B3C-4B4E-B117-34D3611678D6}" name="14.07." dataDxfId="85"/>
    <tableColumn id="27" xr3:uid="{9585FDFE-4270-417D-A155-2FBC758E0E30}" name="07.07." dataDxfId="84"/>
    <tableColumn id="26" xr3:uid="{2F083E7F-0218-4823-9073-D0DF524B0A7C}" name="30.06." dataDxfId="83"/>
    <tableColumn id="25" xr3:uid="{E9984F9C-6D9F-414F-8F31-6F821FD59665}" name="23.06." dataDxfId="82"/>
    <tableColumn id="24" xr3:uid="{2B7041E0-B44B-4672-82CA-DBAFF0C978FF}" name="16.06." dataDxfId="81"/>
    <tableColumn id="23" xr3:uid="{8C3EF5B3-A615-4B5C-9996-A24C0D50730C}" name="09.06." dataDxfId="80"/>
    <tableColumn id="22" xr3:uid="{F7F07538-4B1A-497B-B3AB-B47A021C265A}" name="02.06." dataDxfId="79"/>
    <tableColumn id="19" xr3:uid="{1C73BC20-E390-4A72-8226-0FF013A9746E}" name="26.05." dataDxfId="78"/>
    <tableColumn id="21" xr3:uid="{10B7A165-89BC-4252-861D-C8DEC26C6286}" name="19.05." dataDxfId="77"/>
    <tableColumn id="20" xr3:uid="{90954104-5244-44DC-A129-35604EDFC411}" name="12.05." dataDxfId="76"/>
    <tableColumn id="18" xr3:uid="{0666B8EF-96CE-4472-BC39-2F37E78C2E5F}" name="05.05." dataDxfId="75"/>
    <tableColumn id="17" xr3:uid="{6007B83D-2534-4CE0-86E8-9C9611C9A478}" name="28.04." dataDxfId="74"/>
    <tableColumn id="16" xr3:uid="{0E2C6871-1534-4FAF-9552-8206AA58016E}" name="21.04." dataDxfId="73"/>
    <tableColumn id="15" xr3:uid="{80F06FC4-6FFD-4F30-A7E6-CB599FF6B169}" name="07.04." dataDxfId="72"/>
    <tableColumn id="14" xr3:uid="{0BD00466-1C22-42DB-9C81-DE9D7A3ECD67}" name="31.03." dataDxfId="71"/>
    <tableColumn id="13" xr3:uid="{4DD8AA38-F65D-4729-B7E2-E8C8CAD0725A}" name="24.03." dataDxfId="70"/>
    <tableColumn id="12" xr3:uid="{3D53FFC8-47D4-4100-995E-D3B67A558CF4}" name="17.03." dataDxfId="69"/>
    <tableColumn id="11" xr3:uid="{3CE38233-FE76-4970-8433-DB41116A1174}" name="10.03." dataDxfId="68"/>
    <tableColumn id="10" xr3:uid="{5E0BE3AF-8B28-4BFE-8FC4-076F9988A4E8}" name="03.03." dataDxfId="67"/>
    <tableColumn id="9" xr3:uid="{C7394EDA-724D-4024-B6CF-430C321669D5}" name="24.02." dataDxfId="66"/>
    <tableColumn id="8" xr3:uid="{BC653F04-F122-421F-B8DF-C44FB722ADD5}" name="17.02." dataDxfId="65"/>
    <tableColumn id="7" xr3:uid="{A8A2A906-38E1-4903-B6A6-2E64EAF56A3D}" name="10.02." dataDxfId="64"/>
    <tableColumn id="6" xr3:uid="{9DA4D889-BCCE-46B0-B2BC-2C9B69B37AE1}" name="03.02." dataDxfId="63"/>
    <tableColumn id="5" xr3:uid="{89BEC0E4-E832-4854-BCC3-D44EC805B952}" name="27.01." dataDxfId="62"/>
    <tableColumn id="3" xr3:uid="{29BBA1A4-E900-4AEA-9654-E92388475F9D}" name="20.01." dataDxfId="61"/>
    <tableColumn id="56" xr3:uid="{6857F6B0-55B9-4141-8B7A-50E746853B1D}" name="06.01." dataDxfId="6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CE2B1-E163-410D-B826-5F2FD5ED5BAA}" name="Tabelle2" displayName="Tabelle2" ref="A1:BD245" totalsRowShown="0" headerRowDxfId="59" dataDxfId="58">
  <sortState xmlns:xlrd2="http://schemas.microsoft.com/office/spreadsheetml/2017/richdata2" ref="A2:BD245">
    <sortCondition descending="1" ref="C1"/>
  </sortState>
  <tableColumns count="56">
    <tableColumn id="1" xr3:uid="{C50503E9-8189-4DAA-A930-F330B55F04BE}" name="Platz" dataDxfId="57"/>
    <tableColumn id="2" xr3:uid="{130A3EA8-358A-4294-8BC4-C14B730E396B}" name="Team"/>
    <tableColumn id="3" xr3:uid="{D933E0D2-D237-464B-A480-66D173B21B75}" name="Punkte" dataDxfId="56">
      <calculatedColumnFormula>SUM(E2:BD2)</calculatedColumnFormula>
    </tableColumn>
    <tableColumn id="43" xr3:uid="{D997E48B-7E3C-4B50-B844-65213375E1BC}" name="Teilnahmen" dataDxfId="55">
      <calculatedColumnFormula>COUNT(Tabelle2[[#This Row],[30.10.]:[bis 23.01.]])</calculatedColumnFormula>
    </tableColumn>
    <tableColumn id="56" xr3:uid="{1D86AC17-291A-451A-8ACB-6746543508B4}" name="30.10." dataDxfId="54"/>
    <tableColumn id="55" xr3:uid="{3823C996-1AF3-44DF-99E0-3A4DDC576D4C}" name="23.12." dataDxfId="53"/>
    <tableColumn id="54" xr3:uid="{BCBEDF02-AC93-4F9A-A5E1-8F0A8ABD0435}" name="16.12." dataDxfId="52"/>
    <tableColumn id="53" xr3:uid="{F01327E2-5085-4F58-8BB3-75AA5AE3E7F6}" name="09.12." dataDxfId="51"/>
    <tableColumn id="52" xr3:uid="{311C9712-59BD-405A-9DF3-24F0AC250977}" name="02.12." dataDxfId="50"/>
    <tableColumn id="51" xr3:uid="{767657A9-651E-44A0-9547-45AAA1A35C16}" name="25.11." dataDxfId="49"/>
    <tableColumn id="50" xr3:uid="{899CC119-7680-4C74-A5A3-F79AECF64C43}" name="18.11." dataDxfId="48"/>
    <tableColumn id="49" xr3:uid="{269F5E56-8F23-4D19-9BA7-56D868ED9226}" name="11.11." dataDxfId="47"/>
    <tableColumn id="48" xr3:uid="{6F566D4F-7980-4498-A6F9-8117E12FD88D}" name="4.11." dataDxfId="46"/>
    <tableColumn id="47" xr3:uid="{76AB2801-67FF-4FD7-A1BF-B412DB456ED4}" name="28.10." dataDxfId="45"/>
    <tableColumn id="46" xr3:uid="{53E05325-2207-4A9F-B78D-0A00F127AD6D}" name="21.10." dataDxfId="44"/>
    <tableColumn id="45" xr3:uid="{2C5365E9-1731-41E9-A21F-03079D44EA56}" name="14.10." dataDxfId="43"/>
    <tableColumn id="44" xr3:uid="{CEDE5EB9-EB50-40A2-870B-97744CA0ACA4}" name="07.10." dataDxfId="42"/>
    <tableColumn id="42" xr3:uid="{ED84636D-3A1C-4A9A-9C57-EE4EB0998B8C}" name="30.09." dataDxfId="41"/>
    <tableColumn id="41" xr3:uid="{AE4E6F21-AC56-42E6-A230-3AF55DDAE83D}" name="25.09." dataDxfId="40"/>
    <tableColumn id="40" xr3:uid="{7BBE8A0E-EA59-4749-878D-F8F11FFF1C60}" name="09.09." dataDxfId="39"/>
    <tableColumn id="39" xr3:uid="{FE3BF706-722C-4DA4-BADE-F43BABFD21C2}" name="02.09." dataDxfId="38"/>
    <tableColumn id="38" xr3:uid="{9E01D260-C5DA-4F82-A66E-1B77C3034344}" name="26.08." dataDxfId="37"/>
    <tableColumn id="37" xr3:uid="{53500BDD-9521-4DAE-BE93-F46B75B0F6DD}" name="19.08." dataDxfId="36"/>
    <tableColumn id="36" xr3:uid="{95F934CB-F8D8-4FD9-9CBF-CB9A13830068}" name="12.08." dataDxfId="35"/>
    <tableColumn id="35" xr3:uid="{7F96C328-25FF-4281-B2F7-2D668874181D}" name="05.08." dataDxfId="34"/>
    <tableColumn id="34" xr3:uid="{73556C1E-1A38-4B40-97EA-1DFD5A964A5F}" name="29.07." dataDxfId="33"/>
    <tableColumn id="33" xr3:uid="{8E1A63C5-249D-43BE-A600-F31D8DA93217}" name="22.07." dataDxfId="32"/>
    <tableColumn id="32" xr3:uid="{12209E3E-B71D-429D-9E98-16CB9EAB3B34}" name="15.07." dataDxfId="31"/>
    <tableColumn id="31" xr3:uid="{E21AD359-50E1-46AB-9E0F-DAB0B896D1DE}" name="08.07." dataDxfId="30"/>
    <tableColumn id="30" xr3:uid="{A065B2A5-5D4E-4DC0-88C0-C1ADC08BC37C}" name="01.07." dataDxfId="29"/>
    <tableColumn id="29" xr3:uid="{22B625E6-CF41-4539-B63C-84B24A10B95D}" name="24.06." dataDxfId="28"/>
    <tableColumn id="28" xr3:uid="{86C25308-220D-4CFE-B0D0-B0AD2BF7F209}" name="29.10." dataDxfId="27"/>
    <tableColumn id="27" xr3:uid="{8E563CBF-FAAF-4122-9725-ACB6714C96F0}" name="22.10." dataDxfId="26"/>
    <tableColumn id="26" xr3:uid="{7079FBE5-D0E3-44D4-8C93-F1994A049382}" name="15.10." dataDxfId="25"/>
    <tableColumn id="25" xr3:uid="{F23A4609-1C91-49F1-B423-8C149117BD87}" name="08.10." dataDxfId="24"/>
    <tableColumn id="24" xr3:uid="{0B4C19E8-43A7-491A-93D1-F91E6A0DC5F3}" name="01.10." dataDxfId="23"/>
    <tableColumn id="23" xr3:uid="{56AF68AC-55C8-49C7-A17E-453F996F540B}" name="24.09." dataDxfId="22"/>
    <tableColumn id="22" xr3:uid="{27519F6D-527D-4A14-9B9B-A73DD28F03E4}" name="17.09." dataDxfId="21"/>
    <tableColumn id="21" xr3:uid="{2E36E0F4-DDF6-4416-AC20-BB1C11D34648}" name="03.09." dataDxfId="20"/>
    <tableColumn id="20" xr3:uid="{B3000B62-B2EC-4967-A5AC-94C2710D2677}" name="27.08." dataDxfId="19"/>
    <tableColumn id="19" xr3:uid="{80D15D75-E7F0-43B0-803D-320CB95FB0FC}" name="20.08." dataDxfId="18"/>
    <tableColumn id="18" xr3:uid="{B3CD6FB7-C9AE-427A-B351-27C9263337A8}" name="13.08." dataDxfId="17"/>
    <tableColumn id="16" xr3:uid="{211B1EC8-4A4C-4106-A683-2443B6DA22D9}" name="06.08." dataDxfId="16"/>
    <tableColumn id="14" xr3:uid="{85C862DB-3D29-4405-94B7-F17268D8B4A2}" name="30.07." dataDxfId="15"/>
    <tableColumn id="4" xr3:uid="{4C5483E1-0F71-4456-B67F-639FDEE7239A}" name="23.07." dataDxfId="14"/>
    <tableColumn id="15" xr3:uid="{6F6A72DC-CDE7-4F39-A5D9-ACF5F36C944D}" name="16.07." dataDxfId="13"/>
    <tableColumn id="17" xr3:uid="{1389343C-D6AA-4233-AD87-4C88305E3948}" name="09.07." dataDxfId="12"/>
    <tableColumn id="5" xr3:uid="{B7ABFB27-8A92-4C32-9078-78E50978A1AF}" name="02.07." dataDxfId="11"/>
    <tableColumn id="6" xr3:uid="{361252C1-A788-4646-AA9C-F5C29EB60127}" name="26.06." dataDxfId="10"/>
    <tableColumn id="7" xr3:uid="{D2FBD160-1E64-4734-ADE6-C6698B01309B}" name="12.03." dataDxfId="9"/>
    <tableColumn id="8" xr3:uid="{19FA072B-00E7-4C01-BD1E-18CF9E45FFAC}" name="05.03." dataDxfId="8"/>
    <tableColumn id="9" xr3:uid="{AB3EAAF6-749A-4159-A350-5C39DAC96E54}" name="27.02." dataDxfId="7"/>
    <tableColumn id="10" xr3:uid="{C604DFB0-CF99-4556-9A10-FBDC409A408C}" name="20.02." dataDxfId="6"/>
    <tableColumn id="11" xr3:uid="{E5FA4FC7-7931-4931-8420-B326588FFE78}" name="13.02." dataDxfId="5"/>
    <tableColumn id="12" xr3:uid="{82DFEA61-21E3-4687-A072-2B5FDAC03295}" name="30.01." dataDxfId="4"/>
    <tableColumn id="13" xr3:uid="{2AC6FF04-46DB-4B57-B6EA-29838E5DF9F5}" name="bis 23.01." dataDxfId="3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256" totalsRowShown="0">
  <tableColumns count="3">
    <tableColumn id="1" xr3:uid="{00000000-0010-0000-0000-000001000000}" name="Platz" dataDxfId="2"/>
    <tableColumn id="2" xr3:uid="{00000000-0010-0000-0000-000002000000}" name="Team"/>
    <tableColumn id="3" xr3:uid="{00000000-0010-0000-0000-000003000000}" name="Punkte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9226-EB20-43AA-9EC4-1DEF2E61BA8B}">
  <dimension ref="A1:AZ424"/>
  <sheetViews>
    <sheetView tabSelected="1" topLeftCell="A388" zoomScale="115" zoomScaleNormal="115" workbookViewId="0">
      <selection activeCell="B409" sqref="B409"/>
    </sheetView>
  </sheetViews>
  <sheetFormatPr baseColWidth="10" defaultColWidth="9.140625" defaultRowHeight="15" x14ac:dyDescent="0.25"/>
  <cols>
    <col min="1" max="1" width="8.42578125" style="1" customWidth="1"/>
    <col min="2" max="2" width="32.7109375" style="72" customWidth="1"/>
    <col min="3" max="3" width="8.85546875" style="1" customWidth="1"/>
    <col min="4" max="4" width="11.5703125" style="1" bestFit="1" customWidth="1"/>
    <col min="5" max="18" width="6.85546875" style="1" bestFit="1" customWidth="1"/>
    <col min="19" max="22" width="6.140625" style="1" bestFit="1" customWidth="1"/>
    <col min="23" max="23" width="7.28515625" style="1" customWidth="1"/>
    <col min="24" max="44" width="6.140625" style="1" bestFit="1" customWidth="1"/>
    <col min="45" max="46" width="6.140625" bestFit="1" customWidth="1"/>
  </cols>
  <sheetData>
    <row r="1" spans="1:52" s="26" customFormat="1" x14ac:dyDescent="0.25">
      <c r="A1" s="27" t="s">
        <v>0</v>
      </c>
      <c r="B1" s="71" t="s">
        <v>1</v>
      </c>
      <c r="C1" s="27" t="s">
        <v>560</v>
      </c>
      <c r="D1" s="27" t="s">
        <v>3</v>
      </c>
      <c r="E1" s="27" t="s">
        <v>1213</v>
      </c>
      <c r="F1" s="27" t="s">
        <v>1206</v>
      </c>
      <c r="G1" s="27" t="s">
        <v>1205</v>
      </c>
      <c r="H1" s="29" t="s">
        <v>1192</v>
      </c>
      <c r="I1" s="27" t="s">
        <v>1183</v>
      </c>
      <c r="J1" s="27" t="s">
        <v>1175</v>
      </c>
      <c r="K1" s="27" t="s">
        <v>1166</v>
      </c>
      <c r="L1" s="27" t="s">
        <v>1147</v>
      </c>
      <c r="M1" s="27" t="s">
        <v>541</v>
      </c>
      <c r="N1" s="27" t="s">
        <v>1142</v>
      </c>
      <c r="O1" s="27" t="s">
        <v>1129</v>
      </c>
      <c r="P1" s="27" t="s">
        <v>1125</v>
      </c>
      <c r="Q1" s="27" t="s">
        <v>1114</v>
      </c>
      <c r="R1" s="27" t="s">
        <v>17</v>
      </c>
      <c r="S1" s="27" t="s">
        <v>1094</v>
      </c>
      <c r="T1" s="27" t="s">
        <v>1084</v>
      </c>
      <c r="U1" s="27" t="s">
        <v>1073</v>
      </c>
      <c r="V1" s="27" t="s">
        <v>1068</v>
      </c>
      <c r="W1" s="27" t="s">
        <v>1054</v>
      </c>
      <c r="X1" s="27" t="s">
        <v>1043</v>
      </c>
      <c r="Y1" s="27" t="s">
        <v>1036</v>
      </c>
      <c r="Z1" s="27" t="s">
        <v>1026</v>
      </c>
      <c r="AA1" s="27" t="s">
        <v>1017</v>
      </c>
      <c r="AB1" s="27" t="s">
        <v>1007</v>
      </c>
      <c r="AC1" s="27" t="s">
        <v>1003</v>
      </c>
      <c r="AD1" s="27" t="s">
        <v>47</v>
      </c>
      <c r="AE1" s="27" t="s">
        <v>983</v>
      </c>
      <c r="AF1" s="27" t="s">
        <v>969</v>
      </c>
      <c r="AG1" s="27" t="s">
        <v>958</v>
      </c>
      <c r="AH1" s="27" t="s">
        <v>949</v>
      </c>
      <c r="AI1" s="27" t="s">
        <v>944</v>
      </c>
      <c r="AJ1" s="27" t="s">
        <v>935</v>
      </c>
      <c r="AK1" s="27" t="s">
        <v>927</v>
      </c>
      <c r="AL1" s="27" t="s">
        <v>918</v>
      </c>
      <c r="AM1" s="27" t="s">
        <v>908</v>
      </c>
      <c r="AN1" s="27" t="s">
        <v>907</v>
      </c>
      <c r="AO1" s="27" t="s">
        <v>888</v>
      </c>
      <c r="AP1" s="27" t="s">
        <v>881</v>
      </c>
      <c r="AQ1" s="27" t="s">
        <v>870</v>
      </c>
      <c r="AR1" s="27" t="s">
        <v>862</v>
      </c>
      <c r="AS1" s="27" t="s">
        <v>851</v>
      </c>
      <c r="AT1" s="27" t="s">
        <v>840</v>
      </c>
      <c r="AU1" s="27" t="s">
        <v>51</v>
      </c>
      <c r="AV1" s="27" t="s">
        <v>52</v>
      </c>
      <c r="AW1" s="27" t="s">
        <v>817</v>
      </c>
      <c r="AX1" s="27" t="s">
        <v>53</v>
      </c>
      <c r="AY1" s="27" t="s">
        <v>799</v>
      </c>
      <c r="AZ1" s="27" t="s">
        <v>784</v>
      </c>
    </row>
    <row r="2" spans="1:52" x14ac:dyDescent="0.25">
      <c r="A2" s="1">
        <f>RANK(Tabelle2564[[#This Row],[Gesamt]],C:C,0)</f>
        <v>1</v>
      </c>
      <c r="B2" s="72" t="s">
        <v>59</v>
      </c>
      <c r="C2" s="1">
        <f>SUM(E2:AZ2)</f>
        <v>1496</v>
      </c>
      <c r="D2" s="1">
        <f>COUNT(E2:AZ2)</f>
        <v>48</v>
      </c>
      <c r="E2" s="1">
        <v>49</v>
      </c>
      <c r="F2" s="1">
        <v>33</v>
      </c>
      <c r="G2" s="1">
        <v>35</v>
      </c>
      <c r="H2" s="1">
        <v>34</v>
      </c>
      <c r="I2" s="1">
        <v>18</v>
      </c>
      <c r="J2" s="1">
        <v>37</v>
      </c>
      <c r="K2" s="1">
        <v>35</v>
      </c>
      <c r="L2" s="1">
        <v>39</v>
      </c>
      <c r="M2" s="1">
        <v>33</v>
      </c>
      <c r="N2" s="1">
        <v>35</v>
      </c>
      <c r="O2" s="1">
        <v>27</v>
      </c>
      <c r="P2" s="1">
        <v>32</v>
      </c>
      <c r="Q2" s="1">
        <v>27</v>
      </c>
      <c r="R2" s="1">
        <v>36</v>
      </c>
      <c r="S2" s="1">
        <v>32</v>
      </c>
      <c r="T2" s="1">
        <v>25</v>
      </c>
      <c r="U2" s="1">
        <v>30</v>
      </c>
      <c r="V2" s="1">
        <v>32</v>
      </c>
      <c r="W2" s="1">
        <v>29</v>
      </c>
      <c r="X2" s="1">
        <v>31</v>
      </c>
      <c r="Y2" s="1">
        <v>43</v>
      </c>
      <c r="Z2" s="1">
        <v>22</v>
      </c>
      <c r="AA2" s="1">
        <v>32</v>
      </c>
      <c r="AB2" s="1">
        <v>30</v>
      </c>
      <c r="AC2" s="1">
        <v>32</v>
      </c>
      <c r="AD2" s="1">
        <v>24</v>
      </c>
      <c r="AE2" s="1">
        <v>20</v>
      </c>
      <c r="AF2" s="1">
        <v>35</v>
      </c>
      <c r="AG2" s="1">
        <v>18</v>
      </c>
      <c r="AH2" s="1">
        <v>26</v>
      </c>
      <c r="AI2" s="1">
        <v>39</v>
      </c>
      <c r="AJ2" s="1">
        <v>30</v>
      </c>
      <c r="AK2" s="1">
        <v>34</v>
      </c>
      <c r="AL2" s="1">
        <v>22</v>
      </c>
      <c r="AM2" s="1">
        <v>35</v>
      </c>
      <c r="AN2" s="1">
        <v>40</v>
      </c>
      <c r="AO2" s="1">
        <v>27</v>
      </c>
      <c r="AP2" s="1">
        <v>34</v>
      </c>
      <c r="AQ2" s="1">
        <v>26</v>
      </c>
      <c r="AR2" s="1">
        <v>30</v>
      </c>
      <c r="AS2" s="1">
        <v>29</v>
      </c>
      <c r="AT2" s="1">
        <v>28</v>
      </c>
      <c r="AU2" s="1">
        <v>25</v>
      </c>
      <c r="AV2" s="1">
        <v>34</v>
      </c>
      <c r="AW2" s="1">
        <v>30</v>
      </c>
      <c r="AX2" s="1">
        <v>26</v>
      </c>
      <c r="AY2" s="1">
        <v>39</v>
      </c>
      <c r="AZ2" s="1">
        <v>37</v>
      </c>
    </row>
    <row r="3" spans="1:52" x14ac:dyDescent="0.25">
      <c r="A3" s="1">
        <f>RANK(Tabelle2564[[#This Row],[Gesamt]],C:C,0)</f>
        <v>2</v>
      </c>
      <c r="B3" s="72" t="s">
        <v>780</v>
      </c>
      <c r="C3" s="1">
        <f>SUM(E3:AZ3)</f>
        <v>1494</v>
      </c>
      <c r="D3" s="1">
        <f>COUNT(E3:AZ3)</f>
        <v>48</v>
      </c>
      <c r="E3" s="1">
        <v>43</v>
      </c>
      <c r="F3" s="1">
        <v>42</v>
      </c>
      <c r="G3" s="1">
        <v>36</v>
      </c>
      <c r="H3" s="1">
        <v>41</v>
      </c>
      <c r="I3" s="1">
        <v>24</v>
      </c>
      <c r="J3" s="1">
        <v>36</v>
      </c>
      <c r="K3" s="1">
        <v>35</v>
      </c>
      <c r="L3" s="1">
        <v>35</v>
      </c>
      <c r="M3" s="1">
        <v>36</v>
      </c>
      <c r="N3" s="1">
        <v>35</v>
      </c>
      <c r="O3" s="1">
        <v>33</v>
      </c>
      <c r="P3" s="1">
        <v>37</v>
      </c>
      <c r="Q3" s="1">
        <v>34</v>
      </c>
      <c r="R3" s="1">
        <v>31</v>
      </c>
      <c r="S3" s="1">
        <v>30</v>
      </c>
      <c r="T3" s="1">
        <v>27</v>
      </c>
      <c r="U3" s="1">
        <v>23</v>
      </c>
      <c r="V3" s="1">
        <v>31</v>
      </c>
      <c r="W3" s="1">
        <v>33</v>
      </c>
      <c r="X3" s="1">
        <v>32</v>
      </c>
      <c r="Y3" s="1">
        <v>42</v>
      </c>
      <c r="Z3" s="1">
        <v>25</v>
      </c>
      <c r="AA3" s="1">
        <v>32</v>
      </c>
      <c r="AB3" s="1">
        <v>28</v>
      </c>
      <c r="AC3" s="1">
        <v>30</v>
      </c>
      <c r="AD3" s="1">
        <v>14</v>
      </c>
      <c r="AE3" s="1">
        <v>28</v>
      </c>
      <c r="AF3" s="1">
        <v>29</v>
      </c>
      <c r="AG3" s="1">
        <v>19</v>
      </c>
      <c r="AH3" s="1">
        <v>24</v>
      </c>
      <c r="AI3" s="1">
        <v>35</v>
      </c>
      <c r="AJ3" s="1">
        <v>35</v>
      </c>
      <c r="AK3" s="1">
        <v>26</v>
      </c>
      <c r="AL3" s="1">
        <v>20</v>
      </c>
      <c r="AM3" s="1">
        <v>33</v>
      </c>
      <c r="AN3" s="1">
        <v>39</v>
      </c>
      <c r="AO3" s="1">
        <v>24</v>
      </c>
      <c r="AP3" s="1">
        <v>39</v>
      </c>
      <c r="AQ3" s="1">
        <v>29</v>
      </c>
      <c r="AR3" s="1">
        <v>31</v>
      </c>
      <c r="AS3" s="1">
        <v>22</v>
      </c>
      <c r="AT3" s="1">
        <v>31</v>
      </c>
      <c r="AU3" s="1">
        <v>28</v>
      </c>
      <c r="AV3" s="1">
        <v>27</v>
      </c>
      <c r="AW3" s="1">
        <v>28</v>
      </c>
      <c r="AX3" s="1">
        <v>26</v>
      </c>
      <c r="AY3" s="1">
        <v>38</v>
      </c>
      <c r="AZ3" s="1">
        <v>38</v>
      </c>
    </row>
    <row r="4" spans="1:52" x14ac:dyDescent="0.25">
      <c r="A4" s="1">
        <f>RANK(Tabelle2564[[#This Row],[Gesamt]],C:C,0)</f>
        <v>3</v>
      </c>
      <c r="B4" s="72" t="s">
        <v>62</v>
      </c>
      <c r="C4" s="1">
        <f>SUM(E4:AZ4)</f>
        <v>1478</v>
      </c>
      <c r="D4" s="1">
        <f>COUNT(E4:AZ4)</f>
        <v>48</v>
      </c>
      <c r="E4" s="1">
        <v>39</v>
      </c>
      <c r="F4" s="1">
        <v>36</v>
      </c>
      <c r="G4" s="1">
        <v>29</v>
      </c>
      <c r="H4" s="1">
        <v>40</v>
      </c>
      <c r="I4" s="1">
        <v>18</v>
      </c>
      <c r="J4" s="1">
        <v>31</v>
      </c>
      <c r="K4" s="1">
        <v>36</v>
      </c>
      <c r="L4" s="1">
        <v>35</v>
      </c>
      <c r="M4" s="1">
        <v>33</v>
      </c>
      <c r="N4" s="1">
        <v>36</v>
      </c>
      <c r="O4" s="1">
        <v>31</v>
      </c>
      <c r="P4" s="1">
        <v>28</v>
      </c>
      <c r="Q4" s="1">
        <v>32</v>
      </c>
      <c r="R4" s="1">
        <v>28</v>
      </c>
      <c r="S4" s="1">
        <v>29</v>
      </c>
      <c r="T4" s="1">
        <v>26</v>
      </c>
      <c r="U4" s="1">
        <v>27</v>
      </c>
      <c r="V4" s="1">
        <v>36</v>
      </c>
      <c r="W4" s="1">
        <v>36</v>
      </c>
      <c r="X4" s="1">
        <v>29</v>
      </c>
      <c r="Y4" s="1">
        <v>45</v>
      </c>
      <c r="Z4" s="1">
        <v>25</v>
      </c>
      <c r="AA4" s="1">
        <v>29</v>
      </c>
      <c r="AB4" s="1">
        <v>29</v>
      </c>
      <c r="AC4" s="1">
        <v>34</v>
      </c>
      <c r="AD4" s="1">
        <v>22</v>
      </c>
      <c r="AE4" s="1">
        <v>24</v>
      </c>
      <c r="AF4" s="1">
        <v>31</v>
      </c>
      <c r="AG4" s="1">
        <v>22</v>
      </c>
      <c r="AH4" s="1">
        <v>27</v>
      </c>
      <c r="AI4" s="1">
        <v>37</v>
      </c>
      <c r="AJ4" s="1">
        <v>33</v>
      </c>
      <c r="AK4" s="1">
        <v>27</v>
      </c>
      <c r="AL4" s="1">
        <v>25</v>
      </c>
      <c r="AM4" s="1">
        <v>36</v>
      </c>
      <c r="AN4" s="1">
        <v>35</v>
      </c>
      <c r="AO4" s="1">
        <v>23</v>
      </c>
      <c r="AP4" s="1">
        <v>35</v>
      </c>
      <c r="AQ4" s="1">
        <v>30</v>
      </c>
      <c r="AR4" s="1">
        <v>29</v>
      </c>
      <c r="AS4" s="1">
        <v>31</v>
      </c>
      <c r="AT4" s="1">
        <v>32</v>
      </c>
      <c r="AU4" s="1">
        <v>29</v>
      </c>
      <c r="AV4" s="1">
        <v>30</v>
      </c>
      <c r="AW4" s="1">
        <v>25</v>
      </c>
      <c r="AX4" s="1">
        <v>24</v>
      </c>
      <c r="AY4" s="1">
        <v>38</v>
      </c>
      <c r="AZ4" s="1">
        <v>36</v>
      </c>
    </row>
    <row r="5" spans="1:52" x14ac:dyDescent="0.25">
      <c r="A5" s="1">
        <f>RANK(Tabelle2564[[#This Row],[Gesamt]],C:C,0)</f>
        <v>4</v>
      </c>
      <c r="B5" s="72" t="s">
        <v>781</v>
      </c>
      <c r="C5" s="1">
        <f>SUM(E5:AZ5)</f>
        <v>1385</v>
      </c>
      <c r="D5" s="1">
        <f>COUNT(E5:AZ5)</f>
        <v>47</v>
      </c>
      <c r="E5" s="1">
        <v>42</v>
      </c>
      <c r="F5" s="1">
        <v>35</v>
      </c>
      <c r="H5" s="1">
        <v>35</v>
      </c>
      <c r="I5" s="1">
        <v>20</v>
      </c>
      <c r="J5" s="1">
        <v>36</v>
      </c>
      <c r="K5" s="1">
        <v>40</v>
      </c>
      <c r="L5" s="1">
        <v>37</v>
      </c>
      <c r="M5" s="1">
        <v>33</v>
      </c>
      <c r="N5" s="1">
        <v>35</v>
      </c>
      <c r="O5" s="1">
        <v>29</v>
      </c>
      <c r="P5" s="1">
        <v>33</v>
      </c>
      <c r="Q5" s="1">
        <v>25</v>
      </c>
      <c r="R5" s="1">
        <v>26</v>
      </c>
      <c r="S5" s="1">
        <v>31</v>
      </c>
      <c r="T5" s="1">
        <v>26</v>
      </c>
      <c r="U5" s="1">
        <v>37</v>
      </c>
      <c r="V5" s="1">
        <v>38</v>
      </c>
      <c r="W5" s="1">
        <v>34</v>
      </c>
      <c r="X5" s="1">
        <v>29</v>
      </c>
      <c r="Y5" s="1">
        <v>37</v>
      </c>
      <c r="Z5" s="1">
        <v>25</v>
      </c>
      <c r="AA5" s="1">
        <v>29</v>
      </c>
      <c r="AB5" s="1">
        <v>21</v>
      </c>
      <c r="AC5" s="1">
        <v>24</v>
      </c>
      <c r="AD5" s="1">
        <v>21</v>
      </c>
      <c r="AE5" s="1">
        <v>23</v>
      </c>
      <c r="AF5" s="1">
        <v>28</v>
      </c>
      <c r="AG5" s="1">
        <v>17</v>
      </c>
      <c r="AH5" s="1">
        <v>26</v>
      </c>
      <c r="AI5" s="1">
        <v>35</v>
      </c>
      <c r="AJ5" s="1">
        <v>33</v>
      </c>
      <c r="AK5" s="1">
        <v>26</v>
      </c>
      <c r="AL5" s="1">
        <v>25</v>
      </c>
      <c r="AM5" s="1">
        <v>34</v>
      </c>
      <c r="AN5" s="1">
        <v>35</v>
      </c>
      <c r="AO5" s="1">
        <v>29</v>
      </c>
      <c r="AP5" s="1">
        <v>32</v>
      </c>
      <c r="AQ5" s="1">
        <v>28</v>
      </c>
      <c r="AR5" s="1">
        <v>26</v>
      </c>
      <c r="AS5" s="1">
        <v>21</v>
      </c>
      <c r="AT5" s="1">
        <v>24</v>
      </c>
      <c r="AU5" s="1">
        <v>28</v>
      </c>
      <c r="AV5" s="1">
        <v>21</v>
      </c>
      <c r="AW5" s="1">
        <v>26</v>
      </c>
      <c r="AX5" s="1">
        <v>23</v>
      </c>
      <c r="AY5" s="1">
        <v>38</v>
      </c>
      <c r="AZ5" s="1">
        <v>29</v>
      </c>
    </row>
    <row r="6" spans="1:52" x14ac:dyDescent="0.25">
      <c r="A6" s="1">
        <f>RANK(Tabelle2564[[#This Row],[Gesamt]],C:C,0)</f>
        <v>6</v>
      </c>
      <c r="B6" s="72" t="s">
        <v>540</v>
      </c>
      <c r="C6" s="1">
        <f>SUM(E6:AZ6)</f>
        <v>1285</v>
      </c>
      <c r="D6" s="1">
        <f>COUNT(E6:AZ6)</f>
        <v>47</v>
      </c>
      <c r="E6" s="1">
        <v>32</v>
      </c>
      <c r="F6" s="1">
        <v>33</v>
      </c>
      <c r="G6" s="1">
        <v>28</v>
      </c>
      <c r="H6" s="1">
        <v>31</v>
      </c>
      <c r="I6" s="1">
        <v>16</v>
      </c>
      <c r="J6" s="1">
        <v>32</v>
      </c>
      <c r="K6" s="1">
        <v>34</v>
      </c>
      <c r="M6" s="1">
        <v>25</v>
      </c>
      <c r="N6" s="1">
        <v>30</v>
      </c>
      <c r="O6" s="1">
        <v>28</v>
      </c>
      <c r="P6" s="1">
        <v>34</v>
      </c>
      <c r="Q6" s="1">
        <v>31</v>
      </c>
      <c r="R6" s="1">
        <v>28</v>
      </c>
      <c r="S6" s="1">
        <v>30</v>
      </c>
      <c r="T6" s="1">
        <v>28</v>
      </c>
      <c r="U6" s="1">
        <v>21</v>
      </c>
      <c r="V6" s="1">
        <v>20</v>
      </c>
      <c r="W6" s="1">
        <v>26</v>
      </c>
      <c r="X6" s="1">
        <v>28</v>
      </c>
      <c r="Y6" s="1">
        <v>38</v>
      </c>
      <c r="Z6" s="1">
        <v>19</v>
      </c>
      <c r="AA6" s="1">
        <v>28</v>
      </c>
      <c r="AB6" s="1">
        <v>22</v>
      </c>
      <c r="AC6" s="1">
        <v>26</v>
      </c>
      <c r="AD6" s="1">
        <v>17</v>
      </c>
      <c r="AE6" s="1">
        <v>26</v>
      </c>
      <c r="AF6" s="1">
        <v>29</v>
      </c>
      <c r="AG6" s="1">
        <v>11</v>
      </c>
      <c r="AH6" s="1">
        <v>27</v>
      </c>
      <c r="AI6" s="1">
        <v>27</v>
      </c>
      <c r="AJ6" s="1">
        <v>28</v>
      </c>
      <c r="AK6" s="1">
        <v>28</v>
      </c>
      <c r="AL6" s="1">
        <v>22</v>
      </c>
      <c r="AM6" s="1">
        <v>37</v>
      </c>
      <c r="AN6" s="1">
        <v>36</v>
      </c>
      <c r="AO6" s="1">
        <v>25</v>
      </c>
      <c r="AP6" s="1">
        <v>34</v>
      </c>
      <c r="AQ6" s="1">
        <v>26</v>
      </c>
      <c r="AR6" s="1">
        <v>26</v>
      </c>
      <c r="AS6" s="1">
        <v>30</v>
      </c>
      <c r="AT6" s="1">
        <v>25</v>
      </c>
      <c r="AU6" s="1">
        <v>28</v>
      </c>
      <c r="AV6" s="1">
        <v>22</v>
      </c>
      <c r="AW6" s="1">
        <v>25</v>
      </c>
      <c r="AX6" s="1">
        <v>26</v>
      </c>
      <c r="AY6" s="1">
        <v>31</v>
      </c>
      <c r="AZ6" s="1">
        <v>31</v>
      </c>
    </row>
    <row r="7" spans="1:52" x14ac:dyDescent="0.25">
      <c r="A7" s="1">
        <f>RANK(Tabelle2564[[#This Row],[Gesamt]],C:C,0)</f>
        <v>7</v>
      </c>
      <c r="B7" s="72" t="s">
        <v>789</v>
      </c>
      <c r="C7" s="1">
        <f>SUM(E7:AZ7)</f>
        <v>1200</v>
      </c>
      <c r="D7" s="1">
        <f>COUNT(E7:AZ7)</f>
        <v>48</v>
      </c>
      <c r="E7" s="1">
        <v>33</v>
      </c>
      <c r="F7" s="1">
        <v>28</v>
      </c>
      <c r="G7" s="1">
        <v>32</v>
      </c>
      <c r="H7" s="1">
        <v>31</v>
      </c>
      <c r="I7" s="1">
        <v>11</v>
      </c>
      <c r="J7" s="1">
        <v>37</v>
      </c>
      <c r="K7" s="1">
        <v>28</v>
      </c>
      <c r="L7" s="1">
        <v>35</v>
      </c>
      <c r="M7" s="1">
        <v>27</v>
      </c>
      <c r="N7" s="1">
        <v>28</v>
      </c>
      <c r="O7" s="1">
        <v>20</v>
      </c>
      <c r="P7" s="1">
        <v>28</v>
      </c>
      <c r="Q7" s="1">
        <v>29</v>
      </c>
      <c r="R7" s="1">
        <v>19</v>
      </c>
      <c r="S7" s="1">
        <v>34</v>
      </c>
      <c r="T7" s="1">
        <v>26</v>
      </c>
      <c r="U7" s="1">
        <v>24</v>
      </c>
      <c r="V7" s="1">
        <v>28</v>
      </c>
      <c r="W7" s="1">
        <v>27</v>
      </c>
      <c r="X7" s="1">
        <v>24</v>
      </c>
      <c r="Y7" s="1">
        <v>34</v>
      </c>
      <c r="Z7" s="1">
        <v>10</v>
      </c>
      <c r="AA7" s="1">
        <v>24</v>
      </c>
      <c r="AB7" s="1">
        <v>18</v>
      </c>
      <c r="AC7" s="1">
        <v>29</v>
      </c>
      <c r="AD7" s="1">
        <v>23</v>
      </c>
      <c r="AE7" s="1">
        <v>22</v>
      </c>
      <c r="AF7" s="1">
        <v>19</v>
      </c>
      <c r="AG7" s="1">
        <v>9</v>
      </c>
      <c r="AH7" s="1">
        <v>20</v>
      </c>
      <c r="AI7" s="1">
        <v>31</v>
      </c>
      <c r="AJ7" s="1">
        <v>35</v>
      </c>
      <c r="AK7" s="1">
        <v>25</v>
      </c>
      <c r="AL7" s="1">
        <v>16</v>
      </c>
      <c r="AM7" s="1">
        <v>26</v>
      </c>
      <c r="AN7" s="1">
        <v>29</v>
      </c>
      <c r="AO7" s="1">
        <v>21</v>
      </c>
      <c r="AP7" s="1">
        <v>28</v>
      </c>
      <c r="AQ7" s="1">
        <v>16</v>
      </c>
      <c r="AR7" s="1">
        <v>20</v>
      </c>
      <c r="AS7" s="1">
        <v>24</v>
      </c>
      <c r="AT7" s="1">
        <v>18</v>
      </c>
      <c r="AU7" s="1">
        <v>28</v>
      </c>
      <c r="AV7" s="1">
        <v>17</v>
      </c>
      <c r="AW7" s="1">
        <v>20</v>
      </c>
      <c r="AX7" s="1">
        <v>27</v>
      </c>
      <c r="AY7" s="1">
        <v>32</v>
      </c>
      <c r="AZ7" s="1">
        <v>30</v>
      </c>
    </row>
    <row r="8" spans="1:52" x14ac:dyDescent="0.25">
      <c r="A8" s="1">
        <f>RANK(Tabelle2564[[#This Row],[Gesamt]],C:C,0)</f>
        <v>8</v>
      </c>
      <c r="B8" s="72" t="s">
        <v>798</v>
      </c>
      <c r="C8" s="1">
        <f>SUM(E8:AZ8)</f>
        <v>1198</v>
      </c>
      <c r="D8" s="1">
        <f>COUNT(E8:AZ8)</f>
        <v>42</v>
      </c>
      <c r="E8" s="1">
        <v>42</v>
      </c>
      <c r="F8" s="1">
        <v>34</v>
      </c>
      <c r="G8" s="1">
        <v>27</v>
      </c>
      <c r="H8" s="1">
        <v>34</v>
      </c>
      <c r="I8" s="1">
        <v>16</v>
      </c>
      <c r="J8" s="1">
        <v>30</v>
      </c>
      <c r="K8" s="1">
        <v>27</v>
      </c>
      <c r="L8" s="1">
        <v>31</v>
      </c>
      <c r="M8" s="1">
        <v>25</v>
      </c>
      <c r="N8" s="1">
        <v>36</v>
      </c>
      <c r="Q8" s="1">
        <v>24</v>
      </c>
      <c r="S8" s="1">
        <v>31</v>
      </c>
      <c r="T8" s="1">
        <v>24</v>
      </c>
      <c r="U8" s="1">
        <v>30</v>
      </c>
      <c r="V8" s="1">
        <v>27</v>
      </c>
      <c r="W8" s="1">
        <v>34</v>
      </c>
      <c r="X8" s="1">
        <v>31</v>
      </c>
      <c r="Y8" s="1">
        <v>40</v>
      </c>
      <c r="AA8" s="1">
        <v>26</v>
      </c>
      <c r="AB8" s="1">
        <v>29</v>
      </c>
      <c r="AC8" s="1">
        <v>24</v>
      </c>
      <c r="AD8" s="1">
        <v>15</v>
      </c>
      <c r="AE8" s="1">
        <v>24</v>
      </c>
      <c r="AF8" s="1">
        <v>30</v>
      </c>
      <c r="AH8" s="1">
        <v>20</v>
      </c>
      <c r="AI8" s="1">
        <v>33</v>
      </c>
      <c r="AJ8" s="1">
        <v>28</v>
      </c>
      <c r="AL8" s="1">
        <v>18</v>
      </c>
      <c r="AM8" s="1">
        <v>34</v>
      </c>
      <c r="AN8" s="1">
        <v>32</v>
      </c>
      <c r="AO8" s="1">
        <v>26</v>
      </c>
      <c r="AP8" s="1">
        <v>35</v>
      </c>
      <c r="AQ8" s="1">
        <v>16</v>
      </c>
      <c r="AR8" s="1">
        <v>30</v>
      </c>
      <c r="AS8" s="1">
        <v>32</v>
      </c>
      <c r="AT8" s="1">
        <v>23</v>
      </c>
      <c r="AU8" s="1">
        <v>29</v>
      </c>
      <c r="AV8" s="1">
        <v>35</v>
      </c>
      <c r="AW8" s="1">
        <v>26</v>
      </c>
      <c r="AX8" s="1">
        <v>24</v>
      </c>
      <c r="AY8" s="1">
        <v>34</v>
      </c>
      <c r="AZ8" s="1">
        <v>32</v>
      </c>
    </row>
    <row r="9" spans="1:52" x14ac:dyDescent="0.25">
      <c r="A9" s="1">
        <f>RANK(Tabelle2564[[#This Row],[Gesamt]],C:C,0)</f>
        <v>9</v>
      </c>
      <c r="B9" s="72" t="s">
        <v>788</v>
      </c>
      <c r="C9" s="1">
        <f>SUM(E9:AZ9)</f>
        <v>847</v>
      </c>
      <c r="D9" s="1">
        <f>COUNT(E9:AZ9)</f>
        <v>33</v>
      </c>
      <c r="T9" s="1">
        <v>21</v>
      </c>
      <c r="U9" s="1">
        <v>20</v>
      </c>
      <c r="V9" s="1">
        <v>29</v>
      </c>
      <c r="W9" s="1">
        <v>33</v>
      </c>
      <c r="X9" s="1">
        <v>20</v>
      </c>
      <c r="Y9" s="1">
        <v>39</v>
      </c>
      <c r="Z9" s="1">
        <v>17</v>
      </c>
      <c r="AA9" s="1">
        <v>30</v>
      </c>
      <c r="AB9" s="1">
        <v>21</v>
      </c>
      <c r="AC9" s="1">
        <v>25</v>
      </c>
      <c r="AD9" s="1">
        <v>9</v>
      </c>
      <c r="AE9" s="1">
        <v>26</v>
      </c>
      <c r="AF9" s="1">
        <v>27</v>
      </c>
      <c r="AG9" s="1">
        <v>9</v>
      </c>
      <c r="AH9" s="1">
        <v>24</v>
      </c>
      <c r="AI9" s="1">
        <v>37</v>
      </c>
      <c r="AJ9" s="1">
        <v>31</v>
      </c>
      <c r="AK9" s="1">
        <v>27</v>
      </c>
      <c r="AL9" s="1">
        <v>22</v>
      </c>
      <c r="AM9" s="1">
        <v>32</v>
      </c>
      <c r="AN9" s="1">
        <v>30</v>
      </c>
      <c r="AO9" s="1">
        <v>17</v>
      </c>
      <c r="AP9" s="1">
        <v>31</v>
      </c>
      <c r="AQ9" s="1">
        <v>24</v>
      </c>
      <c r="AR9" s="1">
        <v>32</v>
      </c>
      <c r="AS9" s="1">
        <v>25</v>
      </c>
      <c r="AT9" s="1">
        <v>25</v>
      </c>
      <c r="AU9" s="1">
        <v>27</v>
      </c>
      <c r="AV9" s="1">
        <v>22</v>
      </c>
      <c r="AW9" s="1">
        <v>25</v>
      </c>
      <c r="AX9" s="1">
        <v>24</v>
      </c>
      <c r="AY9" s="1">
        <v>35</v>
      </c>
      <c r="AZ9" s="1">
        <v>31</v>
      </c>
    </row>
    <row r="10" spans="1:52" x14ac:dyDescent="0.25">
      <c r="A10" s="1">
        <f>RANK(Tabelle2564[[#This Row],[Gesamt]],C:C,0)</f>
        <v>10</v>
      </c>
      <c r="B10" s="72" t="s">
        <v>794</v>
      </c>
      <c r="C10" s="1">
        <f>SUM(E10:AZ10)</f>
        <v>706</v>
      </c>
      <c r="D10" s="1">
        <f>COUNT(E10:AZ10)</f>
        <v>30</v>
      </c>
      <c r="E10" s="1">
        <v>37</v>
      </c>
      <c r="F10" s="1">
        <v>36</v>
      </c>
      <c r="G10" s="1">
        <v>21</v>
      </c>
      <c r="I10" s="1">
        <v>19</v>
      </c>
      <c r="K10" s="1">
        <v>39</v>
      </c>
      <c r="M10" s="1">
        <v>16</v>
      </c>
      <c r="N10" s="1">
        <v>27</v>
      </c>
      <c r="O10" s="1">
        <v>21</v>
      </c>
      <c r="P10" s="1">
        <v>20</v>
      </c>
      <c r="Q10" s="1">
        <v>29</v>
      </c>
      <c r="R10" s="1">
        <v>29</v>
      </c>
      <c r="S10" s="1">
        <v>24</v>
      </c>
      <c r="T10" s="1">
        <v>27</v>
      </c>
      <c r="U10" s="1">
        <v>13</v>
      </c>
      <c r="V10" s="1">
        <v>31</v>
      </c>
      <c r="X10" s="1">
        <v>27</v>
      </c>
      <c r="Y10" s="1">
        <v>35</v>
      </c>
      <c r="Z10" s="1">
        <v>22</v>
      </c>
      <c r="AA10" s="1">
        <v>24</v>
      </c>
      <c r="AD10" s="1">
        <v>11</v>
      </c>
      <c r="AE10" s="1">
        <v>18</v>
      </c>
      <c r="AF10" s="1">
        <v>25</v>
      </c>
      <c r="AG10" s="1">
        <v>8</v>
      </c>
      <c r="AH10" s="1">
        <v>18</v>
      </c>
      <c r="AP10" s="1">
        <v>28</v>
      </c>
      <c r="AR10" s="1">
        <v>25</v>
      </c>
      <c r="AS10" s="1"/>
      <c r="AT10" s="1">
        <v>19</v>
      </c>
      <c r="AU10" s="1"/>
      <c r="AV10" s="1">
        <v>15</v>
      </c>
      <c r="AW10" s="1"/>
      <c r="AX10" s="1">
        <v>19</v>
      </c>
      <c r="AY10" s="1"/>
      <c r="AZ10" s="1">
        <v>23</v>
      </c>
    </row>
    <row r="11" spans="1:52" x14ac:dyDescent="0.25">
      <c r="A11" s="1">
        <f>RANK(Tabelle2564[[#This Row],[Gesamt]],C:C,0)</f>
        <v>11</v>
      </c>
      <c r="B11" s="72" t="s">
        <v>109</v>
      </c>
      <c r="C11" s="1">
        <f>SUM(E11:AZ11)</f>
        <v>544</v>
      </c>
      <c r="D11" s="1">
        <f>COUNT(E11:AZ11)</f>
        <v>20</v>
      </c>
      <c r="G11" s="1">
        <v>30</v>
      </c>
      <c r="I11" s="1">
        <v>19</v>
      </c>
      <c r="K11" s="1">
        <v>34</v>
      </c>
      <c r="N11" s="1">
        <v>32</v>
      </c>
      <c r="P11" s="1">
        <v>32</v>
      </c>
      <c r="R11" s="1">
        <v>28</v>
      </c>
      <c r="S11" s="1">
        <v>24</v>
      </c>
      <c r="Y11" s="1">
        <v>38</v>
      </c>
      <c r="Z11" s="1">
        <v>17</v>
      </c>
      <c r="AB11" s="1">
        <v>6</v>
      </c>
      <c r="AD11" s="1">
        <v>19</v>
      </c>
      <c r="AH11" s="1">
        <v>23</v>
      </c>
      <c r="AJ11" s="1">
        <v>34</v>
      </c>
      <c r="AN11" s="1">
        <v>32</v>
      </c>
      <c r="AP11" s="1">
        <v>36</v>
      </c>
      <c r="AR11" s="1">
        <v>30</v>
      </c>
      <c r="AS11" s="1"/>
      <c r="AT11" s="1">
        <v>27</v>
      </c>
      <c r="AU11" s="1"/>
      <c r="AV11" s="1">
        <v>27</v>
      </c>
      <c r="AW11" s="1"/>
      <c r="AX11" s="1">
        <v>26</v>
      </c>
      <c r="AY11" s="1"/>
      <c r="AZ11" s="1">
        <v>30</v>
      </c>
    </row>
    <row r="12" spans="1:52" x14ac:dyDescent="0.25">
      <c r="A12" s="1">
        <f>RANK(Tabelle2564[[#This Row],[Gesamt]],C:C,0)</f>
        <v>12</v>
      </c>
      <c r="B12" s="72" t="s">
        <v>783</v>
      </c>
      <c r="C12" s="1">
        <f>SUM(E12:AZ12)</f>
        <v>501</v>
      </c>
      <c r="D12" s="1">
        <f>COUNT(E12:AZ12)</f>
        <v>26</v>
      </c>
      <c r="E12" s="1">
        <v>21</v>
      </c>
      <c r="H12" s="1">
        <v>26</v>
      </c>
      <c r="J12" s="1">
        <v>19</v>
      </c>
      <c r="K12" s="1">
        <v>25</v>
      </c>
      <c r="M12" s="1">
        <v>16</v>
      </c>
      <c r="O12" s="1">
        <v>18</v>
      </c>
      <c r="P12" s="1">
        <v>9</v>
      </c>
      <c r="W12" s="1">
        <v>21</v>
      </c>
      <c r="Y12" s="1">
        <v>27</v>
      </c>
      <c r="Z12" s="1">
        <v>10</v>
      </c>
      <c r="AB12" s="1">
        <v>18</v>
      </c>
      <c r="AC12" s="1">
        <v>20</v>
      </c>
      <c r="AD12" s="1">
        <v>17</v>
      </c>
      <c r="AE12" s="1">
        <v>15</v>
      </c>
      <c r="AF12" s="1">
        <v>17</v>
      </c>
      <c r="AG12" s="1">
        <v>8</v>
      </c>
      <c r="AJ12" s="1">
        <v>28</v>
      </c>
      <c r="AM12" s="1">
        <v>31</v>
      </c>
      <c r="AN12" s="1">
        <v>16</v>
      </c>
      <c r="AP12" s="1">
        <v>24</v>
      </c>
      <c r="AQ12" s="1">
        <v>13</v>
      </c>
      <c r="AS12" s="1">
        <v>21</v>
      </c>
      <c r="AT12" s="1"/>
      <c r="AU12" s="1">
        <v>18</v>
      </c>
      <c r="AV12" s="1"/>
      <c r="AW12" s="1"/>
      <c r="AX12" s="1">
        <v>11</v>
      </c>
      <c r="AY12" s="1">
        <v>22</v>
      </c>
      <c r="AZ12" s="1">
        <v>30</v>
      </c>
    </row>
    <row r="13" spans="1:52" x14ac:dyDescent="0.25">
      <c r="A13" s="1">
        <f>RANK(Tabelle2564[[#This Row],[Gesamt]],C:C,0)</f>
        <v>13</v>
      </c>
      <c r="B13" s="72" t="s">
        <v>973</v>
      </c>
      <c r="C13" s="1">
        <f>SUM(E13:AZ13)</f>
        <v>496</v>
      </c>
      <c r="D13" s="1">
        <f>COUNT(E13:AZ13)</f>
        <v>22</v>
      </c>
      <c r="E13" s="1">
        <v>34</v>
      </c>
      <c r="F13" s="1">
        <v>19</v>
      </c>
      <c r="G13" s="1">
        <v>25</v>
      </c>
      <c r="I13" s="1">
        <v>13</v>
      </c>
      <c r="K13" s="1">
        <v>25</v>
      </c>
      <c r="L13" s="1">
        <v>25</v>
      </c>
      <c r="M13" s="1">
        <v>16</v>
      </c>
      <c r="N13" s="1">
        <v>21</v>
      </c>
      <c r="O13" s="1">
        <v>23</v>
      </c>
      <c r="P13" s="1">
        <v>24</v>
      </c>
      <c r="Q13" s="1">
        <v>26</v>
      </c>
      <c r="R13" s="1">
        <v>22</v>
      </c>
      <c r="S13" s="1">
        <v>31</v>
      </c>
      <c r="T13" s="1">
        <v>16</v>
      </c>
      <c r="V13" s="1">
        <v>26</v>
      </c>
      <c r="W13" s="1">
        <v>26</v>
      </c>
      <c r="X13" s="1">
        <v>11</v>
      </c>
      <c r="Y13" s="1">
        <v>32</v>
      </c>
      <c r="Z13" s="1">
        <v>14</v>
      </c>
      <c r="AB13" s="1">
        <v>19</v>
      </c>
      <c r="AD13" s="1">
        <v>20</v>
      </c>
      <c r="AF13" s="1">
        <v>28</v>
      </c>
      <c r="AS13" s="1"/>
      <c r="AT13" s="1"/>
      <c r="AU13" s="1"/>
      <c r="AV13" s="1"/>
      <c r="AW13" s="1"/>
      <c r="AX13" s="1"/>
      <c r="AY13" s="1"/>
      <c r="AZ13" s="1"/>
    </row>
    <row r="14" spans="1:52" x14ac:dyDescent="0.25">
      <c r="A14" s="1">
        <f>RANK(Tabelle2564[[#This Row],[Gesamt]],C:C,0)</f>
        <v>14</v>
      </c>
      <c r="B14" s="72" t="s">
        <v>859</v>
      </c>
      <c r="C14" s="1">
        <f>SUM(E14:AZ14)</f>
        <v>449</v>
      </c>
      <c r="D14" s="1">
        <f>COUNT(E14:AZ14)</f>
        <v>23</v>
      </c>
      <c r="F14" s="1">
        <v>20</v>
      </c>
      <c r="H14" s="1">
        <v>35</v>
      </c>
      <c r="J14" s="1">
        <v>16</v>
      </c>
      <c r="K14" s="1">
        <v>9</v>
      </c>
      <c r="L14" s="1">
        <v>32</v>
      </c>
      <c r="N14" s="1">
        <v>21</v>
      </c>
      <c r="P14" s="1">
        <v>29</v>
      </c>
      <c r="R14" s="1">
        <v>14</v>
      </c>
      <c r="T14" s="1">
        <v>26</v>
      </c>
      <c r="U14" s="1">
        <v>25</v>
      </c>
      <c r="Y14" s="1">
        <v>34</v>
      </c>
      <c r="Z14" s="1">
        <v>7</v>
      </c>
      <c r="AD14" s="1">
        <v>16</v>
      </c>
      <c r="AE14" s="1">
        <v>16</v>
      </c>
      <c r="AF14" s="1">
        <v>13</v>
      </c>
      <c r="AG14" s="1">
        <v>17</v>
      </c>
      <c r="AI14" s="1">
        <v>21</v>
      </c>
      <c r="AJ14" s="1">
        <v>25</v>
      </c>
      <c r="AL14" s="1">
        <v>7</v>
      </c>
      <c r="AM14" s="1">
        <v>21</v>
      </c>
      <c r="AP14" s="1">
        <v>14</v>
      </c>
      <c r="AR14" s="1">
        <v>22</v>
      </c>
      <c r="AS14" s="1">
        <v>9</v>
      </c>
      <c r="AT14" s="1"/>
      <c r="AU14" s="1"/>
      <c r="AV14" s="1"/>
      <c r="AW14" s="1"/>
      <c r="AX14" s="1"/>
      <c r="AY14" s="1"/>
      <c r="AZ14" s="1"/>
    </row>
    <row r="15" spans="1:52" x14ac:dyDescent="0.25">
      <c r="A15" s="1">
        <f>RANK(Tabelle2564[[#This Row],[Gesamt]],C:C,0)</f>
        <v>15</v>
      </c>
      <c r="B15" s="72" t="s">
        <v>761</v>
      </c>
      <c r="C15" s="1">
        <f>SUM(E15:AZ15)</f>
        <v>410</v>
      </c>
      <c r="D15" s="1">
        <f>COUNT(E15:AZ15)</f>
        <v>17</v>
      </c>
      <c r="E15" s="1">
        <v>28</v>
      </c>
      <c r="Q15" s="1">
        <v>25</v>
      </c>
      <c r="T15" s="1">
        <v>27</v>
      </c>
      <c r="U15" s="1">
        <v>21</v>
      </c>
      <c r="V15" s="1">
        <v>35</v>
      </c>
      <c r="W15" s="1">
        <v>31</v>
      </c>
      <c r="X15" s="1">
        <v>27</v>
      </c>
      <c r="Y15" s="1">
        <v>33</v>
      </c>
      <c r="AF15" s="1">
        <v>14</v>
      </c>
      <c r="AI15" s="1">
        <v>25</v>
      </c>
      <c r="AK15" s="1">
        <v>21</v>
      </c>
      <c r="AM15" s="1">
        <v>34</v>
      </c>
      <c r="AO15" s="1">
        <v>17</v>
      </c>
      <c r="AQ15" s="1">
        <v>13</v>
      </c>
      <c r="AS15" s="1"/>
      <c r="AT15" s="1"/>
      <c r="AU15" s="1">
        <v>25</v>
      </c>
      <c r="AV15" s="1">
        <v>15</v>
      </c>
      <c r="AW15" s="1"/>
      <c r="AX15" s="1">
        <v>19</v>
      </c>
      <c r="AY15" s="1"/>
      <c r="AZ15" s="1"/>
    </row>
    <row r="16" spans="1:52" x14ac:dyDescent="0.25">
      <c r="A16" s="1">
        <f>RANK(Tabelle2564[[#This Row],[Gesamt]],C:C,0)</f>
        <v>16</v>
      </c>
      <c r="B16" s="72" t="s">
        <v>1027</v>
      </c>
      <c r="C16" s="1">
        <f>SUM(E16:AZ16)</f>
        <v>349</v>
      </c>
      <c r="D16" s="1">
        <f>COUNT(E16:AZ16)</f>
        <v>14</v>
      </c>
      <c r="E16" s="1">
        <v>34</v>
      </c>
      <c r="I16" s="1">
        <v>22</v>
      </c>
      <c r="J16" s="1">
        <v>25</v>
      </c>
      <c r="K16" s="1">
        <v>30</v>
      </c>
      <c r="L16" s="1">
        <v>28</v>
      </c>
      <c r="M16" s="1">
        <v>20</v>
      </c>
      <c r="N16" s="1">
        <v>28</v>
      </c>
      <c r="O16" s="1">
        <v>18</v>
      </c>
      <c r="T16" s="1">
        <v>21</v>
      </c>
      <c r="U16" s="1">
        <v>24</v>
      </c>
      <c r="V16" s="1">
        <v>27</v>
      </c>
      <c r="X16" s="1">
        <v>21</v>
      </c>
      <c r="Y16" s="1">
        <v>36</v>
      </c>
      <c r="Z16" s="1">
        <v>15</v>
      </c>
      <c r="AS16" s="1"/>
      <c r="AT16" s="1"/>
      <c r="AU16" s="1"/>
      <c r="AV16" s="1"/>
      <c r="AW16" s="1"/>
      <c r="AX16" s="1"/>
      <c r="AY16" s="1"/>
      <c r="AZ16" s="1"/>
    </row>
    <row r="17" spans="1:52" x14ac:dyDescent="0.25">
      <c r="A17" s="1">
        <f>RANK(Tabelle2564[[#This Row],[Gesamt]],C:C,0)</f>
        <v>17</v>
      </c>
      <c r="B17" s="72" t="s">
        <v>85</v>
      </c>
      <c r="C17" s="1">
        <f>SUM(E17:AZ17)</f>
        <v>329</v>
      </c>
      <c r="D17" s="1">
        <f>COUNT(E17:AZ17)</f>
        <v>15</v>
      </c>
      <c r="H17" s="1">
        <v>24</v>
      </c>
      <c r="J17" s="1">
        <v>20</v>
      </c>
      <c r="P17" s="1">
        <v>26</v>
      </c>
      <c r="V17" s="1">
        <v>32</v>
      </c>
      <c r="Y17" s="1">
        <v>23</v>
      </c>
      <c r="AC17" s="1">
        <v>16</v>
      </c>
      <c r="AE17" s="1">
        <v>20</v>
      </c>
      <c r="AG17" s="1">
        <v>10</v>
      </c>
      <c r="AI17" s="1">
        <v>26</v>
      </c>
      <c r="AM17" s="1">
        <v>17</v>
      </c>
      <c r="AP17" s="1">
        <v>21</v>
      </c>
      <c r="AR17" s="1">
        <v>22</v>
      </c>
      <c r="AS17" s="1"/>
      <c r="AT17" s="1">
        <v>16</v>
      </c>
      <c r="AU17" s="1"/>
      <c r="AV17" s="1"/>
      <c r="AW17" s="1"/>
      <c r="AX17" s="1"/>
      <c r="AY17" s="1">
        <v>32</v>
      </c>
      <c r="AZ17" s="1">
        <v>24</v>
      </c>
    </row>
    <row r="18" spans="1:52" x14ac:dyDescent="0.25">
      <c r="A18" s="1">
        <f>RANK(Tabelle2564[[#This Row],[Gesamt]],C:C,0)</f>
        <v>18</v>
      </c>
      <c r="B18" s="72" t="s">
        <v>75</v>
      </c>
      <c r="C18" s="1">
        <f>SUM(E18:AZ18)</f>
        <v>284</v>
      </c>
      <c r="D18" s="1">
        <f>COUNT(E18:AZ18)</f>
        <v>11</v>
      </c>
      <c r="F18" s="1">
        <v>35</v>
      </c>
      <c r="L18" s="1">
        <v>35</v>
      </c>
      <c r="N18" s="1">
        <v>19</v>
      </c>
      <c r="P18" s="1">
        <v>23</v>
      </c>
      <c r="W18" s="1">
        <v>37</v>
      </c>
      <c r="AC18" s="1">
        <v>21</v>
      </c>
      <c r="AL18" s="1">
        <v>20</v>
      </c>
      <c r="AO18" s="1">
        <v>24</v>
      </c>
      <c r="AS18" s="1">
        <v>20</v>
      </c>
      <c r="AT18" s="1">
        <v>23</v>
      </c>
      <c r="AU18" s="1"/>
      <c r="AV18" s="1">
        <v>27</v>
      </c>
      <c r="AW18" s="1"/>
      <c r="AX18" s="1"/>
      <c r="AY18" s="1"/>
      <c r="AZ18" s="1"/>
    </row>
    <row r="19" spans="1:52" x14ac:dyDescent="0.25">
      <c r="A19" s="1">
        <f>RANK(Tabelle2564[[#This Row],[Gesamt]],C:C,0)</f>
        <v>19</v>
      </c>
      <c r="B19" s="72" t="s">
        <v>699</v>
      </c>
      <c r="C19" s="1">
        <f>SUM(E19:AZ19)</f>
        <v>249</v>
      </c>
      <c r="D19" s="1">
        <f>COUNT(E19:AZ19)</f>
        <v>10</v>
      </c>
      <c r="G19" s="1">
        <v>25</v>
      </c>
      <c r="K19" s="1">
        <v>25</v>
      </c>
      <c r="N19" s="1">
        <v>28</v>
      </c>
      <c r="S19" s="1">
        <v>29</v>
      </c>
      <c r="U19" s="1">
        <v>26</v>
      </c>
      <c r="Z19" s="1">
        <v>22</v>
      </c>
      <c r="AJ19" s="1">
        <v>28</v>
      </c>
      <c r="AO19" s="1">
        <v>24</v>
      </c>
      <c r="AQ19" s="1">
        <v>18</v>
      </c>
      <c r="AS19" s="1"/>
      <c r="AT19" s="1"/>
      <c r="AU19" s="1">
        <v>24</v>
      </c>
      <c r="AV19" s="1"/>
      <c r="AW19" s="1"/>
      <c r="AX19" s="1"/>
      <c r="AY19" s="1"/>
      <c r="AZ19" s="1"/>
    </row>
    <row r="20" spans="1:52" x14ac:dyDescent="0.25">
      <c r="A20" s="1">
        <f>RANK(Tabelle2564[[#This Row],[Gesamt]],C:C,0)</f>
        <v>20</v>
      </c>
      <c r="B20" s="72" t="s">
        <v>810</v>
      </c>
      <c r="C20" s="1">
        <f>SUM(E20:AZ20)</f>
        <v>233</v>
      </c>
      <c r="D20" s="1">
        <f>COUNT(E20:AZ20)</f>
        <v>10</v>
      </c>
      <c r="H20" s="1">
        <v>34</v>
      </c>
      <c r="V20" s="1">
        <v>27</v>
      </c>
      <c r="Y20" s="1">
        <v>35</v>
      </c>
      <c r="AA20" s="1">
        <v>25</v>
      </c>
      <c r="AD20" s="1">
        <v>17</v>
      </c>
      <c r="AL20" s="1">
        <v>14</v>
      </c>
      <c r="AP20" s="1">
        <v>22</v>
      </c>
      <c r="AS20" s="1"/>
      <c r="AT20" s="1">
        <v>19</v>
      </c>
      <c r="AU20" s="1"/>
      <c r="AV20" s="1"/>
      <c r="AW20" s="1">
        <v>22</v>
      </c>
      <c r="AX20" s="1">
        <v>18</v>
      </c>
      <c r="AY20" s="1"/>
      <c r="AZ20" s="1"/>
    </row>
    <row r="21" spans="1:52" x14ac:dyDescent="0.25">
      <c r="A21" s="1">
        <f>RANK(Tabelle2564[[#This Row],[Gesamt]],C:C,0)</f>
        <v>21</v>
      </c>
      <c r="B21" s="72" t="s">
        <v>64</v>
      </c>
      <c r="C21" s="1">
        <f>SUM(E21:AZ21)</f>
        <v>230</v>
      </c>
      <c r="D21" s="1">
        <f>COUNT(E21:AZ21)</f>
        <v>8</v>
      </c>
      <c r="K21" s="1">
        <v>24</v>
      </c>
      <c r="S21" s="1">
        <v>23</v>
      </c>
      <c r="T21" s="1">
        <v>31</v>
      </c>
      <c r="U21" s="1">
        <v>20</v>
      </c>
      <c r="Y21" s="1">
        <v>43</v>
      </c>
      <c r="AJ21" s="1">
        <v>28</v>
      </c>
      <c r="AN21" s="1">
        <v>34</v>
      </c>
      <c r="AR21" s="1">
        <v>27</v>
      </c>
      <c r="AS21" s="1"/>
      <c r="AT21" s="1"/>
      <c r="AU21" s="1"/>
      <c r="AV21" s="1"/>
      <c r="AW21" s="1"/>
      <c r="AX21" s="1"/>
      <c r="AY21" s="1"/>
      <c r="AZ21" s="1"/>
    </row>
    <row r="22" spans="1:52" x14ac:dyDescent="0.25">
      <c r="A22" s="1">
        <f>RANK(Tabelle2564[[#This Row],[Gesamt]],C:C,0)</f>
        <v>22</v>
      </c>
      <c r="B22" s="72" t="s">
        <v>985</v>
      </c>
      <c r="C22" s="1">
        <f>SUM(E22:AZ22)</f>
        <v>224</v>
      </c>
      <c r="D22" s="1">
        <f>COUNT(E22:AZ22)</f>
        <v>7</v>
      </c>
      <c r="E22" s="1">
        <v>33</v>
      </c>
      <c r="N22" s="1">
        <v>36</v>
      </c>
      <c r="U22" s="1">
        <v>32</v>
      </c>
      <c r="W22" s="1">
        <v>37</v>
      </c>
      <c r="Y22" s="1">
        <v>39</v>
      </c>
      <c r="AA22" s="1">
        <v>26</v>
      </c>
      <c r="AE22" s="1">
        <v>21</v>
      </c>
      <c r="AS22" s="1"/>
      <c r="AT22" s="1"/>
      <c r="AU22" s="1"/>
      <c r="AV22" s="1"/>
      <c r="AW22" s="1"/>
      <c r="AX22" s="1"/>
      <c r="AY22" s="1"/>
      <c r="AZ22" s="1"/>
    </row>
    <row r="23" spans="1:52" x14ac:dyDescent="0.25">
      <c r="A23" s="1">
        <f>RANK(Tabelle2564[[#This Row],[Gesamt]],C:C,0)</f>
        <v>23</v>
      </c>
      <c r="B23" s="72" t="s">
        <v>871</v>
      </c>
      <c r="C23" s="1">
        <f>SUM(E23:AZ23)</f>
        <v>211</v>
      </c>
      <c r="D23" s="1">
        <f>COUNT(E23:AZ23)</f>
        <v>7</v>
      </c>
      <c r="J23" s="1">
        <v>34</v>
      </c>
      <c r="N23" s="1">
        <v>28</v>
      </c>
      <c r="R23" s="1">
        <v>32</v>
      </c>
      <c r="Z23" s="1">
        <v>22</v>
      </c>
      <c r="AC23" s="1">
        <v>30</v>
      </c>
      <c r="AI23" s="1">
        <v>36</v>
      </c>
      <c r="AQ23" s="1">
        <v>29</v>
      </c>
      <c r="AS23" s="1"/>
      <c r="AT23" s="1"/>
      <c r="AU23" s="1"/>
      <c r="AV23" s="1"/>
      <c r="AW23" s="1"/>
      <c r="AX23" s="1"/>
      <c r="AY23" s="1"/>
      <c r="AZ23" s="1"/>
    </row>
    <row r="24" spans="1:52" x14ac:dyDescent="0.25">
      <c r="A24" s="1">
        <f>RANK(Tabelle2564[[#This Row],[Gesamt]],C:C,0)</f>
        <v>24</v>
      </c>
      <c r="B24" s="72" t="s">
        <v>807</v>
      </c>
      <c r="C24" s="1">
        <f>SUM(E24:AZ24)</f>
        <v>207</v>
      </c>
      <c r="D24" s="1">
        <f>COUNT(E24:AZ24)</f>
        <v>6</v>
      </c>
      <c r="J24" s="1">
        <v>39</v>
      </c>
      <c r="R24" s="1">
        <v>29</v>
      </c>
      <c r="AA24" s="1">
        <v>32</v>
      </c>
      <c r="AI24" s="1">
        <v>40</v>
      </c>
      <c r="AR24" s="1">
        <v>30</v>
      </c>
      <c r="AS24" s="1"/>
      <c r="AT24" s="1"/>
      <c r="AU24" s="1"/>
      <c r="AV24" s="1"/>
      <c r="AW24" s="1"/>
      <c r="AX24" s="1"/>
      <c r="AY24" s="1">
        <v>37</v>
      </c>
      <c r="AZ24" s="1"/>
    </row>
    <row r="25" spans="1:52" x14ac:dyDescent="0.25">
      <c r="A25" s="1">
        <f>RANK(Tabelle2564[[#This Row],[Gesamt]],C:C,0)</f>
        <v>25</v>
      </c>
      <c r="B25" s="72" t="s">
        <v>285</v>
      </c>
      <c r="C25" s="1">
        <f>SUM(E25:AZ25)</f>
        <v>191</v>
      </c>
      <c r="D25" s="1">
        <f>COUNT(E25:AZ25)</f>
        <v>9</v>
      </c>
      <c r="E25" s="1">
        <v>30</v>
      </c>
      <c r="I25" s="1">
        <v>14</v>
      </c>
      <c r="M25" s="1">
        <v>19</v>
      </c>
      <c r="Q25" s="1">
        <v>24</v>
      </c>
      <c r="U25" s="1">
        <v>18</v>
      </c>
      <c r="V25" s="1">
        <v>15</v>
      </c>
      <c r="AA25" s="1">
        <v>24</v>
      </c>
      <c r="AE25" s="1">
        <v>16</v>
      </c>
      <c r="AM25" s="1">
        <v>31</v>
      </c>
      <c r="AS25" s="1"/>
      <c r="AT25" s="1"/>
      <c r="AU25" s="1"/>
      <c r="AV25" s="1"/>
      <c r="AW25" s="1"/>
      <c r="AX25" s="1"/>
      <c r="AY25" s="1"/>
      <c r="AZ25" s="1"/>
    </row>
    <row r="26" spans="1:52" x14ac:dyDescent="0.25">
      <c r="A26" s="1">
        <f>RANK(Tabelle2564[[#This Row],[Gesamt]],C:C,0)</f>
        <v>26</v>
      </c>
      <c r="B26" s="72" t="s">
        <v>852</v>
      </c>
      <c r="C26" s="1">
        <f>SUM(E26:AZ26)</f>
        <v>188</v>
      </c>
      <c r="D26" s="1">
        <f>COUNT(E26:AZ26)</f>
        <v>9</v>
      </c>
      <c r="F26" s="1">
        <v>23</v>
      </c>
      <c r="L26" s="1">
        <v>31</v>
      </c>
      <c r="M26" s="1">
        <v>21</v>
      </c>
      <c r="S26" s="1">
        <v>21</v>
      </c>
      <c r="AF26" s="1">
        <v>19</v>
      </c>
      <c r="AH26" s="1">
        <v>12</v>
      </c>
      <c r="AL26" s="1">
        <v>16</v>
      </c>
      <c r="AP26" s="1">
        <v>25</v>
      </c>
      <c r="AS26" s="1">
        <v>20</v>
      </c>
      <c r="AT26" s="1"/>
      <c r="AU26" s="1"/>
      <c r="AV26" s="1"/>
      <c r="AW26" s="1"/>
      <c r="AX26" s="1"/>
      <c r="AY26" s="1"/>
      <c r="AZ26" s="1"/>
    </row>
    <row r="27" spans="1:52" x14ac:dyDescent="0.25">
      <c r="A27" s="1">
        <f>RANK(Tabelle2564[[#This Row],[Gesamt]],C:C,0)</f>
        <v>26</v>
      </c>
      <c r="B27" s="72" t="s">
        <v>764</v>
      </c>
      <c r="C27" s="1">
        <f>SUM(E27:AZ27)</f>
        <v>188</v>
      </c>
      <c r="D27" s="1">
        <f>COUNT(E27:AZ27)</f>
        <v>8</v>
      </c>
      <c r="F27" s="1">
        <v>28</v>
      </c>
      <c r="I27" s="1">
        <v>10</v>
      </c>
      <c r="N27" s="1">
        <v>19</v>
      </c>
      <c r="R27" s="1">
        <v>17</v>
      </c>
      <c r="Y27" s="1">
        <v>38</v>
      </c>
      <c r="AI27" s="1">
        <v>25</v>
      </c>
      <c r="AN27" s="1">
        <v>30</v>
      </c>
      <c r="AS27" s="1">
        <v>21</v>
      </c>
      <c r="AT27" s="1"/>
      <c r="AU27" s="1"/>
      <c r="AV27" s="1"/>
      <c r="AW27" s="1"/>
      <c r="AX27" s="1"/>
      <c r="AY27" s="1"/>
      <c r="AZ27" s="1"/>
    </row>
    <row r="28" spans="1:52" x14ac:dyDescent="0.25">
      <c r="A28" s="1">
        <f>RANK(Tabelle2564[[#This Row],[Gesamt]],C:C,0)</f>
        <v>28</v>
      </c>
      <c r="B28" s="72" t="s">
        <v>1120</v>
      </c>
      <c r="C28" s="1">
        <f>SUM(E28:AZ28)</f>
        <v>173</v>
      </c>
      <c r="D28" s="1">
        <f>COUNT(E28:AZ28)</f>
        <v>6</v>
      </c>
      <c r="E28" s="1">
        <v>33</v>
      </c>
      <c r="F28" s="1">
        <v>34</v>
      </c>
      <c r="H28" s="1">
        <v>33</v>
      </c>
      <c r="J28" s="1">
        <v>27</v>
      </c>
      <c r="N28" s="1">
        <v>24</v>
      </c>
      <c r="Q28" s="1">
        <v>22</v>
      </c>
      <c r="AS28" s="1"/>
      <c r="AT28" s="1"/>
      <c r="AU28" s="1"/>
      <c r="AV28" s="1"/>
      <c r="AW28" s="1"/>
      <c r="AX28" s="1"/>
      <c r="AY28" s="1"/>
      <c r="AZ28" s="1"/>
    </row>
    <row r="29" spans="1:52" x14ac:dyDescent="0.25">
      <c r="A29" s="1">
        <f>RANK(Tabelle2564[[#This Row],[Gesamt]],C:C,0)</f>
        <v>29</v>
      </c>
      <c r="B29" s="72" t="s">
        <v>791</v>
      </c>
      <c r="C29" s="1">
        <f>SUM(E29:AZ29)</f>
        <v>157</v>
      </c>
      <c r="D29" s="1">
        <f>COUNT(E29:AZ29)</f>
        <v>6</v>
      </c>
      <c r="F29" s="1">
        <v>36</v>
      </c>
      <c r="I29" s="1">
        <v>10</v>
      </c>
      <c r="N29" s="1">
        <v>33</v>
      </c>
      <c r="Q29" s="1">
        <v>27</v>
      </c>
      <c r="AS29" s="1"/>
      <c r="AT29" s="1"/>
      <c r="AU29" s="1"/>
      <c r="AV29" s="1"/>
      <c r="AW29" s="1"/>
      <c r="AX29" s="1">
        <v>19</v>
      </c>
      <c r="AY29" s="1"/>
      <c r="AZ29" s="1">
        <v>32</v>
      </c>
    </row>
    <row r="30" spans="1:52" x14ac:dyDescent="0.25">
      <c r="A30" s="1">
        <f>RANK(Tabelle2564[[#This Row],[Gesamt]],C:C,0)</f>
        <v>30</v>
      </c>
      <c r="B30" s="72" t="s">
        <v>78</v>
      </c>
      <c r="C30" s="1">
        <f>SUM(E30:AZ30)</f>
        <v>156</v>
      </c>
      <c r="D30" s="1">
        <f>COUNT(E30:AZ30)</f>
        <v>7</v>
      </c>
      <c r="K30" s="1">
        <v>34</v>
      </c>
      <c r="N30" s="1">
        <v>23</v>
      </c>
      <c r="R30" s="1">
        <v>21</v>
      </c>
      <c r="Z30" s="1">
        <v>11</v>
      </c>
      <c r="AD30" s="1">
        <v>16</v>
      </c>
      <c r="AJ30" s="1">
        <v>24</v>
      </c>
      <c r="AQ30" s="1">
        <v>27</v>
      </c>
      <c r="AS30" s="1"/>
      <c r="AT30" s="1"/>
      <c r="AU30" s="1"/>
      <c r="AV30" s="1"/>
      <c r="AW30" s="1"/>
      <c r="AX30" s="1"/>
      <c r="AY30" s="1"/>
      <c r="AZ30" s="1"/>
    </row>
    <row r="31" spans="1:52" x14ac:dyDescent="0.25">
      <c r="A31" s="1">
        <f>RANK(Tabelle2564[[#This Row],[Gesamt]],C:C,0)</f>
        <v>30</v>
      </c>
      <c r="B31" s="72" t="s">
        <v>828</v>
      </c>
      <c r="C31" s="1">
        <f>SUM(E31:AZ31)</f>
        <v>156</v>
      </c>
      <c r="D31" s="1">
        <f>COUNT(E31:AZ31)</f>
        <v>6</v>
      </c>
      <c r="P31" s="1">
        <v>24</v>
      </c>
      <c r="Q31" s="1">
        <v>23</v>
      </c>
      <c r="AE31" s="1">
        <v>33</v>
      </c>
      <c r="AF31" s="1">
        <v>28</v>
      </c>
      <c r="AN31" s="1">
        <v>26</v>
      </c>
      <c r="AS31" s="1"/>
      <c r="AT31" s="1"/>
      <c r="AU31" s="1"/>
      <c r="AV31" s="1">
        <v>22</v>
      </c>
      <c r="AW31" s="1"/>
      <c r="AX31" s="1"/>
      <c r="AY31" s="1"/>
      <c r="AZ31" s="1"/>
    </row>
    <row r="32" spans="1:52" x14ac:dyDescent="0.25">
      <c r="A32" s="1">
        <f>RANK(Tabelle2564[[#This Row],[Gesamt]],C:C,0)</f>
        <v>32</v>
      </c>
      <c r="B32" s="72" t="s">
        <v>868</v>
      </c>
      <c r="C32" s="1">
        <f>SUM(E32:AZ32)</f>
        <v>155</v>
      </c>
      <c r="D32" s="1">
        <f>COUNT(E32:AZ32)</f>
        <v>7</v>
      </c>
      <c r="G32" s="1">
        <v>30</v>
      </c>
      <c r="S32" s="1">
        <v>25</v>
      </c>
      <c r="X32" s="1">
        <v>24</v>
      </c>
      <c r="AD32" s="1">
        <v>12</v>
      </c>
      <c r="AJ32" s="1">
        <v>29</v>
      </c>
      <c r="AO32" s="1">
        <v>19</v>
      </c>
      <c r="AR32" s="1">
        <v>16</v>
      </c>
      <c r="AS32" s="1"/>
      <c r="AT32" s="1"/>
      <c r="AU32" s="1"/>
      <c r="AV32" s="1"/>
      <c r="AW32" s="1"/>
      <c r="AX32" s="1"/>
      <c r="AY32" s="1"/>
      <c r="AZ32" s="1"/>
    </row>
    <row r="33" spans="1:52" x14ac:dyDescent="0.25">
      <c r="A33" s="1">
        <f>RANK(Tabelle2564[[#This Row],[Gesamt]],C:C,0)</f>
        <v>33</v>
      </c>
      <c r="B33" s="72" t="s">
        <v>570</v>
      </c>
      <c r="C33" s="1">
        <f>SUM(E33:AZ33)</f>
        <v>150</v>
      </c>
      <c r="D33" s="1">
        <f>COUNT(E33:AZ33)</f>
        <v>5</v>
      </c>
      <c r="E33" s="1">
        <v>34</v>
      </c>
      <c r="V33" s="1">
        <v>30</v>
      </c>
      <c r="Y33" s="1">
        <v>38</v>
      </c>
      <c r="AE33" s="1">
        <v>23</v>
      </c>
      <c r="AL33" s="1">
        <v>25</v>
      </c>
      <c r="AS33" s="1"/>
      <c r="AT33" s="1"/>
      <c r="AU33" s="1"/>
      <c r="AV33" s="1"/>
      <c r="AW33" s="1"/>
      <c r="AX33" s="1"/>
      <c r="AY33" s="1"/>
      <c r="AZ33" s="1"/>
    </row>
    <row r="34" spans="1:52" x14ac:dyDescent="0.25">
      <c r="A34" s="1">
        <f>RANK(Tabelle2564[[#This Row],[Gesamt]],C:C,0)</f>
        <v>34</v>
      </c>
      <c r="B34" s="72" t="s">
        <v>883</v>
      </c>
      <c r="C34" s="1">
        <f>SUM(E34:AZ34)</f>
        <v>124</v>
      </c>
      <c r="D34" s="1">
        <f>COUNT(E34:AZ34)</f>
        <v>5</v>
      </c>
      <c r="AL34" s="1">
        <v>18</v>
      </c>
      <c r="AM34" s="1">
        <v>30</v>
      </c>
      <c r="AN34" s="1">
        <v>29</v>
      </c>
      <c r="AO34" s="1">
        <v>19</v>
      </c>
      <c r="AP34" s="1">
        <v>28</v>
      </c>
      <c r="AS34" s="1"/>
      <c r="AT34" s="1"/>
      <c r="AU34" s="1"/>
      <c r="AV34" s="1"/>
      <c r="AW34" s="1"/>
      <c r="AX34" s="1"/>
      <c r="AY34" s="1"/>
      <c r="AZ34" s="1"/>
    </row>
    <row r="35" spans="1:52" x14ac:dyDescent="0.25">
      <c r="A35" s="1">
        <f>RANK(Tabelle2564[[#This Row],[Gesamt]],C:C,0)</f>
        <v>35</v>
      </c>
      <c r="B35" s="72" t="s">
        <v>805</v>
      </c>
      <c r="C35" s="1">
        <f>SUM(E35:AZ35)</f>
        <v>122</v>
      </c>
      <c r="D35" s="1">
        <f>COUNT(E35:AZ35)</f>
        <v>6</v>
      </c>
      <c r="AI35" s="1">
        <v>14</v>
      </c>
      <c r="AL35" s="1">
        <v>11</v>
      </c>
      <c r="AN35" s="1">
        <v>29</v>
      </c>
      <c r="AR35" s="1">
        <v>18</v>
      </c>
      <c r="AS35" s="1"/>
      <c r="AT35" s="1"/>
      <c r="AU35" s="1">
        <v>19</v>
      </c>
      <c r="AV35" s="1"/>
      <c r="AW35" s="1"/>
      <c r="AX35" s="1"/>
      <c r="AY35" s="1">
        <v>31</v>
      </c>
      <c r="AZ35" s="1"/>
    </row>
    <row r="36" spans="1:52" x14ac:dyDescent="0.25">
      <c r="A36" s="1">
        <f>RANK(Tabelle2564[[#This Row],[Gesamt]],C:C,0)</f>
        <v>36</v>
      </c>
      <c r="B36" s="72" t="s">
        <v>813</v>
      </c>
      <c r="C36" s="1">
        <f>SUM(E36:AZ36)</f>
        <v>111</v>
      </c>
      <c r="D36" s="1">
        <f>COUNT(E36:AZ36)</f>
        <v>6</v>
      </c>
      <c r="K36" s="1">
        <v>22</v>
      </c>
      <c r="O36" s="1">
        <v>16</v>
      </c>
      <c r="R36" s="1">
        <v>21</v>
      </c>
      <c r="AQ36" s="1">
        <v>19</v>
      </c>
      <c r="AS36" s="1"/>
      <c r="AT36" s="1"/>
      <c r="AU36" s="1">
        <v>19</v>
      </c>
      <c r="AV36" s="1"/>
      <c r="AW36" s="1"/>
      <c r="AX36" s="1">
        <v>14</v>
      </c>
      <c r="AY36" s="1"/>
      <c r="AZ36" s="1"/>
    </row>
    <row r="37" spans="1:52" x14ac:dyDescent="0.25">
      <c r="A37" s="1">
        <f>RANK(Tabelle2564[[#This Row],[Gesamt]],C:C,0)</f>
        <v>37</v>
      </c>
      <c r="B37" s="72" t="s">
        <v>1133</v>
      </c>
      <c r="C37" s="1">
        <f>SUM(E37:AZ37)</f>
        <v>105</v>
      </c>
      <c r="D37" s="1">
        <f>COUNT(E37:AZ37)</f>
        <v>4</v>
      </c>
      <c r="E37" s="1">
        <v>31</v>
      </c>
      <c r="G37" s="1">
        <v>27</v>
      </c>
      <c r="H37" s="1">
        <v>25</v>
      </c>
      <c r="O37" s="1">
        <v>22</v>
      </c>
      <c r="AS37" s="1"/>
      <c r="AT37" s="1"/>
      <c r="AU37" s="1"/>
      <c r="AV37" s="1"/>
      <c r="AW37" s="1"/>
      <c r="AX37" s="1"/>
      <c r="AY37" s="1"/>
      <c r="AZ37" s="1"/>
    </row>
    <row r="38" spans="1:52" x14ac:dyDescent="0.25">
      <c r="A38" s="1">
        <f>RANK(Tabelle2564[[#This Row],[Gesamt]],C:C,0)</f>
        <v>38</v>
      </c>
      <c r="B38" s="72" t="s">
        <v>89</v>
      </c>
      <c r="C38" s="1">
        <f>SUM(E38:AZ38)</f>
        <v>91</v>
      </c>
      <c r="D38" s="1">
        <f>COUNT(E38:AZ38)</f>
        <v>4</v>
      </c>
      <c r="I38" s="1">
        <v>11</v>
      </c>
      <c r="Y38" s="1">
        <v>39</v>
      </c>
      <c r="AJ38" s="1">
        <v>26</v>
      </c>
      <c r="AQ38" s="1">
        <v>15</v>
      </c>
      <c r="AS38" s="1"/>
      <c r="AT38" s="1"/>
      <c r="AU38" s="1"/>
      <c r="AV38" s="1"/>
      <c r="AW38" s="1"/>
      <c r="AX38" s="1"/>
      <c r="AY38" s="1"/>
      <c r="AZ38" s="1"/>
    </row>
    <row r="39" spans="1:52" x14ac:dyDescent="0.25">
      <c r="A39" s="1">
        <f>RANK(Tabelle2564[[#This Row],[Gesamt]],C:C,0)</f>
        <v>38</v>
      </c>
      <c r="B39" s="72" t="s">
        <v>932</v>
      </c>
      <c r="C39" s="1">
        <f>SUM(E39:AZ39)</f>
        <v>91</v>
      </c>
      <c r="D39" s="1">
        <f>COUNT(E39:AZ39)</f>
        <v>5</v>
      </c>
      <c r="E39" s="1">
        <v>22</v>
      </c>
      <c r="M39" s="1">
        <v>23</v>
      </c>
      <c r="AE39" s="1">
        <v>18</v>
      </c>
      <c r="AG39" s="1">
        <v>11</v>
      </c>
      <c r="AK39" s="1">
        <v>17</v>
      </c>
      <c r="AS39" s="1"/>
      <c r="AT39" s="1"/>
      <c r="AU39" s="1"/>
      <c r="AV39" s="1"/>
      <c r="AW39" s="1"/>
      <c r="AX39" s="1"/>
      <c r="AY39" s="1"/>
      <c r="AZ39" s="1"/>
    </row>
    <row r="40" spans="1:52" x14ac:dyDescent="0.25">
      <c r="A40" s="1">
        <f>RANK(Tabelle2564[[#This Row],[Gesamt]],C:C,0)</f>
        <v>40</v>
      </c>
      <c r="B40" s="72" t="s">
        <v>892</v>
      </c>
      <c r="C40" s="1">
        <f>SUM(E40:AZ40)</f>
        <v>87</v>
      </c>
      <c r="D40" s="1">
        <f>COUNT(E40:AZ40)</f>
        <v>4</v>
      </c>
      <c r="H40" s="1">
        <v>30</v>
      </c>
      <c r="X40" s="1">
        <v>24</v>
      </c>
      <c r="AH40" s="1">
        <v>15</v>
      </c>
      <c r="AO40" s="1">
        <v>18</v>
      </c>
      <c r="AS40" s="1"/>
      <c r="AT40" s="1"/>
      <c r="AU40" s="1"/>
      <c r="AV40" s="1"/>
      <c r="AW40" s="1"/>
      <c r="AX40" s="1"/>
      <c r="AY40" s="1"/>
      <c r="AZ40" s="1"/>
    </row>
    <row r="41" spans="1:52" x14ac:dyDescent="0.25">
      <c r="A41" s="1">
        <f>RANK(Tabelle2564[[#This Row],[Gesamt]],C:C,0)</f>
        <v>41</v>
      </c>
      <c r="B41" s="72" t="s">
        <v>236</v>
      </c>
      <c r="C41" s="1">
        <f>SUM(E41:AZ41)</f>
        <v>83</v>
      </c>
      <c r="D41" s="1">
        <f>COUNT(E41:AZ41)</f>
        <v>5</v>
      </c>
      <c r="M41" s="1">
        <v>17</v>
      </c>
      <c r="AF41" s="1">
        <v>13</v>
      </c>
      <c r="AO41" s="1">
        <v>18</v>
      </c>
      <c r="AS41" s="1">
        <v>18</v>
      </c>
      <c r="AT41" s="1"/>
      <c r="AU41" s="1"/>
      <c r="AV41" s="1"/>
      <c r="AW41" s="1">
        <v>17</v>
      </c>
      <c r="AX41" s="1"/>
      <c r="AY41" s="1"/>
      <c r="AZ41" s="1"/>
    </row>
    <row r="42" spans="1:52" x14ac:dyDescent="0.25">
      <c r="A42" s="1">
        <f>RANK(Tabelle2564[[#This Row],[Gesamt]],C:C,0)</f>
        <v>42</v>
      </c>
      <c r="B42" s="72" t="s">
        <v>869</v>
      </c>
      <c r="C42" s="1">
        <f>SUM(E42:AZ42)</f>
        <v>79</v>
      </c>
      <c r="D42" s="1">
        <f>COUNT(E42:AZ42)</f>
        <v>5</v>
      </c>
      <c r="T42" s="1">
        <v>15</v>
      </c>
      <c r="V42" s="1">
        <v>19</v>
      </c>
      <c r="AJ42" s="1">
        <v>22</v>
      </c>
      <c r="AM42" s="1">
        <v>14</v>
      </c>
      <c r="AR42" s="1">
        <v>9</v>
      </c>
      <c r="AS42" s="1"/>
      <c r="AT42" s="1"/>
      <c r="AU42" s="1"/>
      <c r="AV42" s="1"/>
      <c r="AW42" s="1"/>
      <c r="AX42" s="1"/>
      <c r="AY42" s="1"/>
      <c r="AZ42" s="1"/>
    </row>
    <row r="43" spans="1:52" x14ac:dyDescent="0.25">
      <c r="A43" s="1">
        <f>RANK(Tabelle2564[[#This Row],[Gesamt]],C:C,0)</f>
        <v>42</v>
      </c>
      <c r="B43" s="72" t="s">
        <v>900</v>
      </c>
      <c r="C43" s="1">
        <f>SUM(E43:AZ43)</f>
        <v>79</v>
      </c>
      <c r="D43" s="1">
        <f>COUNT(E43:AZ43)</f>
        <v>3</v>
      </c>
      <c r="Y43" s="1">
        <v>24</v>
      </c>
      <c r="AI43" s="1">
        <v>29</v>
      </c>
      <c r="AN43" s="1">
        <v>26</v>
      </c>
      <c r="AS43" s="1"/>
      <c r="AT43" s="1"/>
      <c r="AU43" s="1"/>
      <c r="AV43" s="1"/>
      <c r="AW43" s="1"/>
      <c r="AX43" s="1"/>
      <c r="AY43" s="1"/>
      <c r="AZ43" s="1"/>
    </row>
    <row r="44" spans="1:52" x14ac:dyDescent="0.25">
      <c r="A44" s="1">
        <f>RANK(Tabelle2564[[#This Row],[Gesamt]],C:C,0)</f>
        <v>44</v>
      </c>
      <c r="B44" s="72" t="s">
        <v>850</v>
      </c>
      <c r="C44" s="1">
        <f>SUM(E44:AZ44)</f>
        <v>73</v>
      </c>
      <c r="D44" s="1">
        <f>COUNT(E44:AZ44)</f>
        <v>3</v>
      </c>
      <c r="P44" s="1">
        <v>20</v>
      </c>
      <c r="AH44" s="1">
        <v>18</v>
      </c>
      <c r="AS44" s="1">
        <v>35</v>
      </c>
      <c r="AT44" s="1"/>
      <c r="AU44" s="1"/>
      <c r="AV44" s="1"/>
      <c r="AW44" s="1"/>
      <c r="AX44" s="1"/>
      <c r="AY44" s="1"/>
      <c r="AZ44" s="1"/>
    </row>
    <row r="45" spans="1:52" x14ac:dyDescent="0.25">
      <c r="A45" s="1">
        <f>RANK(Tabelle2564[[#This Row],[Gesamt]],C:C,0)</f>
        <v>45</v>
      </c>
      <c r="B45" s="72" t="s">
        <v>191</v>
      </c>
      <c r="C45" s="1">
        <f>SUM(E45:AZ45)</f>
        <v>72</v>
      </c>
      <c r="D45" s="1">
        <f>COUNT(E45:AZ45)</f>
        <v>3</v>
      </c>
      <c r="O45" s="1">
        <v>23</v>
      </c>
      <c r="V45" s="1">
        <v>25</v>
      </c>
      <c r="X45" s="1">
        <v>24</v>
      </c>
      <c r="AS45" s="1"/>
      <c r="AT45" s="1"/>
      <c r="AU45" s="1"/>
      <c r="AV45" s="1"/>
      <c r="AW45" s="1"/>
      <c r="AX45" s="1"/>
      <c r="AY45" s="1"/>
      <c r="AZ45" s="1"/>
    </row>
    <row r="46" spans="1:52" x14ac:dyDescent="0.25">
      <c r="A46" s="1">
        <f>RANK(Tabelle2564[[#This Row],[Gesamt]],C:C,0)</f>
        <v>46</v>
      </c>
      <c r="B46" s="72" t="s">
        <v>838</v>
      </c>
      <c r="C46" s="1">
        <f>SUM(E46:AZ46)</f>
        <v>68</v>
      </c>
      <c r="D46" s="1">
        <f>COUNT(E46:AZ46)</f>
        <v>3</v>
      </c>
      <c r="L46" s="1">
        <v>24</v>
      </c>
      <c r="AI46" s="1">
        <v>25</v>
      </c>
      <c r="AS46" s="1"/>
      <c r="AT46" s="1"/>
      <c r="AU46" s="1">
        <v>19</v>
      </c>
      <c r="AV46" s="1"/>
      <c r="AW46" s="1"/>
      <c r="AX46" s="1"/>
      <c r="AY46" s="1"/>
      <c r="AZ46" s="1"/>
    </row>
    <row r="47" spans="1:52" x14ac:dyDescent="0.25">
      <c r="A47" s="1">
        <f>RANK(Tabelle2564[[#This Row],[Gesamt]],C:C,0)</f>
        <v>47</v>
      </c>
      <c r="B47" s="72" t="s">
        <v>72</v>
      </c>
      <c r="C47" s="1">
        <f>SUM(E47:AZ47)</f>
        <v>67</v>
      </c>
      <c r="D47" s="1">
        <f>COUNT(E47:AZ47)</f>
        <v>3</v>
      </c>
      <c r="W47" s="1">
        <v>28</v>
      </c>
      <c r="AB47" s="1">
        <v>22</v>
      </c>
      <c r="AO47" s="1">
        <v>17</v>
      </c>
      <c r="AS47" s="1"/>
      <c r="AT47" s="1"/>
      <c r="AU47" s="1"/>
      <c r="AV47" s="1"/>
      <c r="AW47" s="1"/>
      <c r="AX47" s="1"/>
      <c r="AY47" s="1"/>
      <c r="AZ47" s="1"/>
    </row>
    <row r="48" spans="1:52" x14ac:dyDescent="0.25">
      <c r="A48" s="1">
        <f>RANK(Tabelle2564[[#This Row],[Gesamt]],C:C,0)</f>
        <v>48</v>
      </c>
      <c r="B48" s="72" t="s">
        <v>905</v>
      </c>
      <c r="C48" s="1">
        <f>SUM(E48:AZ48)</f>
        <v>62</v>
      </c>
      <c r="D48" s="1">
        <f>COUNT(E48:AZ48)</f>
        <v>3</v>
      </c>
      <c r="H48" s="1">
        <v>21</v>
      </c>
      <c r="AI48" s="1">
        <v>23</v>
      </c>
      <c r="AN48" s="1">
        <v>18</v>
      </c>
      <c r="AS48" s="1"/>
      <c r="AT48" s="1"/>
      <c r="AU48" s="1"/>
      <c r="AV48" s="1"/>
      <c r="AW48" s="1"/>
      <c r="AX48" s="1"/>
      <c r="AY48" s="1"/>
      <c r="AZ48" s="1"/>
    </row>
    <row r="49" spans="1:52" x14ac:dyDescent="0.25">
      <c r="A49" s="1">
        <f>RANK(Tabelle2564[[#This Row],[Gesamt]],C:C,0)</f>
        <v>49</v>
      </c>
      <c r="B49" s="72" t="s">
        <v>91</v>
      </c>
      <c r="C49" s="1">
        <f>SUM(E49:AZ49)</f>
        <v>60</v>
      </c>
      <c r="D49" s="1">
        <f>COUNT(E49:AZ49)</f>
        <v>2</v>
      </c>
      <c r="W49" s="1">
        <v>33</v>
      </c>
      <c r="AN49" s="1">
        <v>27</v>
      </c>
      <c r="AS49" s="1"/>
      <c r="AT49" s="1"/>
      <c r="AU49" s="1"/>
      <c r="AV49" s="1"/>
      <c r="AW49" s="1"/>
      <c r="AX49" s="1"/>
      <c r="AY49" s="1"/>
      <c r="AZ49" s="1"/>
    </row>
    <row r="50" spans="1:52" x14ac:dyDescent="0.25">
      <c r="A50" s="1">
        <f>RANK(Tabelle2564[[#This Row],[Gesamt]],C:C,0)</f>
        <v>50</v>
      </c>
      <c r="B50" s="72" t="s">
        <v>80</v>
      </c>
      <c r="C50" s="1">
        <f>SUM(E50:AZ50)</f>
        <v>59</v>
      </c>
      <c r="D50" s="1">
        <f>COUNT(E50:AZ50)</f>
        <v>3</v>
      </c>
      <c r="Q50" s="1">
        <v>23</v>
      </c>
      <c r="R50" s="1">
        <v>21</v>
      </c>
      <c r="AS50" s="1"/>
      <c r="AT50" s="1"/>
      <c r="AU50" s="1"/>
      <c r="AV50" s="1">
        <v>15</v>
      </c>
      <c r="AW50" s="1"/>
      <c r="AX50" s="1"/>
      <c r="AY50" s="1"/>
      <c r="AZ50" s="1"/>
    </row>
    <row r="51" spans="1:52" x14ac:dyDescent="0.25">
      <c r="A51" s="1">
        <f>RANK(Tabelle2564[[#This Row],[Gesamt]],C:C,0)</f>
        <v>51</v>
      </c>
      <c r="B51" s="72" t="s">
        <v>1149</v>
      </c>
      <c r="C51" s="1">
        <f>SUM(E51:AZ51)</f>
        <v>57</v>
      </c>
      <c r="D51" s="1">
        <f>COUNT(E51:AZ51)</f>
        <v>2</v>
      </c>
      <c r="H51" s="1">
        <v>28</v>
      </c>
      <c r="M51" s="1">
        <v>29</v>
      </c>
      <c r="AS51" s="1"/>
      <c r="AT51" s="1"/>
      <c r="AU51" s="1"/>
      <c r="AV51" s="1"/>
      <c r="AW51" s="1"/>
      <c r="AX51" s="1"/>
      <c r="AY51" s="1"/>
      <c r="AZ51" s="1"/>
    </row>
    <row r="52" spans="1:52" x14ac:dyDescent="0.25">
      <c r="A52" s="1">
        <f>RANK(Tabelle2564[[#This Row],[Gesamt]],C:C,0)</f>
        <v>52</v>
      </c>
      <c r="B52" s="72" t="s">
        <v>1006</v>
      </c>
      <c r="C52" s="1">
        <f>SUM(E52:AZ52)</f>
        <v>56</v>
      </c>
      <c r="D52" s="1">
        <f>COUNT(E52:AZ52)</f>
        <v>3</v>
      </c>
      <c r="Y52" s="1">
        <v>18</v>
      </c>
      <c r="AA52" s="1">
        <v>17</v>
      </c>
      <c r="AC52" s="1">
        <v>21</v>
      </c>
      <c r="AS52" s="1"/>
      <c r="AT52" s="1"/>
      <c r="AU52" s="1"/>
      <c r="AV52" s="1"/>
      <c r="AW52" s="1"/>
      <c r="AX52" s="1"/>
      <c r="AY52" s="1"/>
      <c r="AZ52" s="1"/>
    </row>
    <row r="53" spans="1:52" x14ac:dyDescent="0.25">
      <c r="A53" s="1">
        <f>RANK(Tabelle2564[[#This Row],[Gesamt]],C:C,0)</f>
        <v>53</v>
      </c>
      <c r="B53" s="72" t="s">
        <v>1008</v>
      </c>
      <c r="C53" s="1">
        <f>SUM(E53:AZ53)</f>
        <v>55</v>
      </c>
      <c r="D53" s="1">
        <f>COUNT(E53:AZ53)</f>
        <v>2</v>
      </c>
      <c r="X53" s="1">
        <v>28</v>
      </c>
      <c r="AB53" s="1">
        <v>27</v>
      </c>
      <c r="AS53" s="1"/>
      <c r="AT53" s="1"/>
      <c r="AU53" s="1"/>
      <c r="AV53" s="1"/>
      <c r="AW53" s="1"/>
      <c r="AX53" s="1"/>
      <c r="AY53" s="1"/>
      <c r="AZ53" s="1"/>
    </row>
    <row r="54" spans="1:52" x14ac:dyDescent="0.25">
      <c r="A54" s="1">
        <f>RANK(Tabelle2564[[#This Row],[Gesamt]],C:C,0)</f>
        <v>54</v>
      </c>
      <c r="B54" s="72" t="s">
        <v>1143</v>
      </c>
      <c r="C54" s="1">
        <f>SUM(E54:AZ54)</f>
        <v>54</v>
      </c>
      <c r="D54" s="1">
        <f>COUNT(E54:AZ54)</f>
        <v>2</v>
      </c>
      <c r="M54" s="1">
        <v>27</v>
      </c>
      <c r="N54" s="1">
        <v>27</v>
      </c>
      <c r="AS54" s="1"/>
      <c r="AT54" s="1"/>
      <c r="AU54" s="1"/>
      <c r="AV54" s="1"/>
      <c r="AW54" s="1"/>
      <c r="AX54" s="1"/>
      <c r="AY54" s="1"/>
      <c r="AZ54" s="1"/>
    </row>
    <row r="55" spans="1:52" x14ac:dyDescent="0.25">
      <c r="A55" s="1">
        <f>RANK(Tabelle2564[[#This Row],[Gesamt]],C:C,0)</f>
        <v>55</v>
      </c>
      <c r="B55" s="72" t="s">
        <v>960</v>
      </c>
      <c r="C55" s="1">
        <f>SUM(E55:AZ55)</f>
        <v>53</v>
      </c>
      <c r="D55" s="1">
        <f>COUNT(E55:AZ55)</f>
        <v>2</v>
      </c>
      <c r="AE55" s="1">
        <v>32</v>
      </c>
      <c r="AG55" s="1">
        <v>21</v>
      </c>
      <c r="AS55" s="1"/>
      <c r="AT55" s="1"/>
      <c r="AU55" s="1"/>
      <c r="AV55" s="1"/>
      <c r="AW55" s="1"/>
      <c r="AX55" s="1"/>
      <c r="AY55" s="1"/>
      <c r="AZ55" s="1"/>
    </row>
    <row r="56" spans="1:52" x14ac:dyDescent="0.25">
      <c r="A56" s="1">
        <f>RANK(Tabelle2564[[#This Row],[Gesamt]],C:C,0)</f>
        <v>55</v>
      </c>
      <c r="B56" s="72" t="s">
        <v>884</v>
      </c>
      <c r="C56" s="1">
        <f>SUM(E56:AZ56)</f>
        <v>53</v>
      </c>
      <c r="D56" s="1">
        <f>COUNT(E56:AZ56)</f>
        <v>2</v>
      </c>
      <c r="AA56" s="1">
        <v>26</v>
      </c>
      <c r="AP56" s="1">
        <v>27</v>
      </c>
      <c r="AS56" s="1"/>
      <c r="AT56" s="1"/>
      <c r="AU56" s="1"/>
      <c r="AV56" s="1"/>
      <c r="AW56" s="1"/>
      <c r="AX56" s="1"/>
      <c r="AY56" s="1"/>
      <c r="AZ56" s="1"/>
    </row>
    <row r="57" spans="1:52" x14ac:dyDescent="0.25">
      <c r="A57" s="1">
        <f>RANK(Tabelle2564[[#This Row],[Gesamt]],C:C,0)</f>
        <v>55</v>
      </c>
      <c r="B57" s="72" t="s">
        <v>979</v>
      </c>
      <c r="C57" s="1">
        <f>SUM(E57:AZ57)</f>
        <v>53</v>
      </c>
      <c r="D57" s="1">
        <f>COUNT(E57:AZ57)</f>
        <v>4</v>
      </c>
      <c r="G57" s="1">
        <v>16</v>
      </c>
      <c r="R57" s="1">
        <v>14</v>
      </c>
      <c r="X57" s="1">
        <v>12</v>
      </c>
      <c r="AF57" s="1">
        <v>11</v>
      </c>
      <c r="AS57" s="1"/>
      <c r="AT57" s="1"/>
      <c r="AU57" s="1"/>
      <c r="AV57" s="1"/>
      <c r="AW57" s="1"/>
      <c r="AX57" s="1"/>
      <c r="AY57" s="1"/>
      <c r="AZ57" s="1"/>
    </row>
    <row r="58" spans="1:52" x14ac:dyDescent="0.25">
      <c r="A58" s="1">
        <f>RANK(Tabelle2564[[#This Row],[Gesamt]],C:C,0)</f>
        <v>55</v>
      </c>
      <c r="B58" s="72" t="s">
        <v>1196</v>
      </c>
      <c r="C58" s="1">
        <f>SUM(E58:AZ58)</f>
        <v>53</v>
      </c>
      <c r="D58" s="1">
        <f>COUNT(E58:AZ58)</f>
        <v>2</v>
      </c>
      <c r="E58" s="1">
        <v>26</v>
      </c>
      <c r="H58" s="1">
        <v>27</v>
      </c>
      <c r="AS58" s="1"/>
      <c r="AT58" s="1"/>
      <c r="AU58" s="1"/>
      <c r="AV58" s="1"/>
      <c r="AW58" s="1"/>
      <c r="AX58" s="1"/>
      <c r="AY58" s="1"/>
      <c r="AZ58" s="1"/>
    </row>
    <row r="59" spans="1:52" x14ac:dyDescent="0.25">
      <c r="A59" s="1">
        <f>RANK(Tabelle2564[[#This Row],[Gesamt]],C:C,0)</f>
        <v>59</v>
      </c>
      <c r="B59" s="72" t="s">
        <v>836</v>
      </c>
      <c r="C59" s="1">
        <f>SUM(E59:AZ59)</f>
        <v>52</v>
      </c>
      <c r="D59" s="1">
        <f>COUNT(E59:AZ59)</f>
        <v>3</v>
      </c>
      <c r="O59" s="1">
        <v>24</v>
      </c>
      <c r="Z59" s="1">
        <v>6</v>
      </c>
      <c r="AS59" s="1"/>
      <c r="AT59" s="1"/>
      <c r="AU59" s="1">
        <v>22</v>
      </c>
      <c r="AV59" s="1"/>
      <c r="AW59" s="1"/>
      <c r="AX59" s="1"/>
      <c r="AY59" s="1"/>
      <c r="AZ59" s="1"/>
    </row>
    <row r="60" spans="1:52" x14ac:dyDescent="0.25">
      <c r="A60" s="1">
        <f>RANK(Tabelle2564[[#This Row],[Gesamt]],C:C,0)</f>
        <v>60</v>
      </c>
      <c r="B60" s="72" t="s">
        <v>857</v>
      </c>
      <c r="C60" s="1">
        <f>SUM(E60:AZ60)</f>
        <v>51</v>
      </c>
      <c r="D60" s="1">
        <f>COUNT(E60:AZ60)</f>
        <v>4</v>
      </c>
      <c r="X60" s="1">
        <v>12</v>
      </c>
      <c r="AI60" s="1">
        <v>13</v>
      </c>
      <c r="AO60" s="1">
        <v>13</v>
      </c>
      <c r="AS60" s="1">
        <v>13</v>
      </c>
      <c r="AT60" s="1"/>
      <c r="AU60" s="1"/>
      <c r="AV60" s="1"/>
      <c r="AW60" s="1"/>
      <c r="AX60" s="1"/>
      <c r="AY60" s="1"/>
      <c r="AZ60" s="1"/>
    </row>
    <row r="61" spans="1:52" x14ac:dyDescent="0.25">
      <c r="A61" s="1">
        <f>RANK(Tabelle2564[[#This Row],[Gesamt]],C:C,0)</f>
        <v>60</v>
      </c>
      <c r="B61" s="72" t="s">
        <v>800</v>
      </c>
      <c r="C61" s="1">
        <f>SUM(E61:AZ61)</f>
        <v>51</v>
      </c>
      <c r="D61" s="1">
        <f>COUNT(E61:AZ61)</f>
        <v>2</v>
      </c>
      <c r="AS61" s="1">
        <v>26</v>
      </c>
      <c r="AT61" s="1"/>
      <c r="AU61" s="1"/>
      <c r="AV61" s="1"/>
      <c r="AW61" s="1"/>
      <c r="AX61" s="1"/>
      <c r="AY61" s="1">
        <v>25</v>
      </c>
      <c r="AZ61" s="1"/>
    </row>
    <row r="62" spans="1:52" x14ac:dyDescent="0.25">
      <c r="A62" s="1">
        <f>RANK(Tabelle2564[[#This Row],[Gesamt]],C:C,0)</f>
        <v>60</v>
      </c>
      <c r="B62" s="72" t="s">
        <v>1070</v>
      </c>
      <c r="C62" s="1">
        <f>SUM(E62:AZ62)</f>
        <v>51</v>
      </c>
      <c r="D62" s="1">
        <f>COUNT(E62:AZ62)</f>
        <v>2</v>
      </c>
      <c r="K62" s="1">
        <v>23</v>
      </c>
      <c r="V62" s="1">
        <v>28</v>
      </c>
      <c r="AS62" s="1"/>
      <c r="AT62" s="1"/>
      <c r="AU62" s="1"/>
      <c r="AV62" s="1"/>
      <c r="AW62" s="1"/>
      <c r="AX62" s="1"/>
      <c r="AY62" s="1"/>
      <c r="AZ62" s="1"/>
    </row>
    <row r="63" spans="1:52" x14ac:dyDescent="0.25">
      <c r="A63" s="1">
        <f>RANK(Tabelle2564[[#This Row],[Gesamt]],C:C,0)</f>
        <v>60</v>
      </c>
      <c r="B63" s="72" t="s">
        <v>77</v>
      </c>
      <c r="C63" s="1">
        <f>SUM(E63:AZ63)</f>
        <v>51</v>
      </c>
      <c r="D63" s="1">
        <f>COUNT(E63:AZ63)</f>
        <v>2</v>
      </c>
      <c r="G63" s="1">
        <v>22</v>
      </c>
      <c r="W63" s="1">
        <v>29</v>
      </c>
      <c r="AS63" s="1"/>
      <c r="AT63" s="1"/>
      <c r="AU63" s="1"/>
      <c r="AV63" s="1"/>
      <c r="AW63" s="1"/>
      <c r="AX63" s="1"/>
      <c r="AY63" s="1"/>
      <c r="AZ63" s="1"/>
    </row>
    <row r="64" spans="1:52" x14ac:dyDescent="0.25">
      <c r="A64" s="1">
        <f>RANK(Tabelle2564[[#This Row],[Gesamt]],C:C,0)</f>
        <v>64</v>
      </c>
      <c r="B64" s="72" t="s">
        <v>1074</v>
      </c>
      <c r="C64" s="1">
        <f>SUM(E64:AZ64)</f>
        <v>49</v>
      </c>
      <c r="D64" s="1">
        <f>COUNT(E64:AZ64)</f>
        <v>2</v>
      </c>
      <c r="J64" s="1">
        <v>26</v>
      </c>
      <c r="U64" s="1">
        <v>23</v>
      </c>
      <c r="AS64" s="1"/>
      <c r="AT64" s="1"/>
      <c r="AU64" s="1"/>
      <c r="AV64" s="1"/>
      <c r="AW64" s="1"/>
      <c r="AX64" s="1"/>
      <c r="AY64" s="1"/>
      <c r="AZ64" s="1"/>
    </row>
    <row r="65" spans="1:52" x14ac:dyDescent="0.25">
      <c r="A65" s="1">
        <f>RANK(Tabelle2564[[#This Row],[Gesamt]],C:C,0)</f>
        <v>65</v>
      </c>
      <c r="B65" s="72" t="s">
        <v>885</v>
      </c>
      <c r="C65" s="1">
        <f>SUM(E65:AZ65)</f>
        <v>45</v>
      </c>
      <c r="D65" s="1">
        <f>COUNT(E65:AZ65)</f>
        <v>2</v>
      </c>
      <c r="P65" s="1">
        <v>20</v>
      </c>
      <c r="AP65" s="1">
        <v>25</v>
      </c>
      <c r="AS65" s="1"/>
      <c r="AT65" s="1"/>
      <c r="AU65" s="1"/>
      <c r="AV65" s="1"/>
      <c r="AW65" s="1"/>
      <c r="AX65" s="1"/>
      <c r="AY65" s="1"/>
      <c r="AZ65" s="1"/>
    </row>
    <row r="66" spans="1:52" x14ac:dyDescent="0.25">
      <c r="A66" s="1">
        <f>RANK(Tabelle2564[[#This Row],[Gesamt]],C:C,0)</f>
        <v>66</v>
      </c>
      <c r="B66" s="72" t="s">
        <v>1023</v>
      </c>
      <c r="C66" s="1">
        <f>SUM(E66:AZ66)</f>
        <v>41</v>
      </c>
      <c r="D66" s="1">
        <f>COUNT(E66:AZ66)</f>
        <v>2</v>
      </c>
      <c r="X66" s="1">
        <v>21</v>
      </c>
      <c r="AA66" s="1">
        <v>20</v>
      </c>
      <c r="AS66" s="1"/>
      <c r="AT66" s="1"/>
      <c r="AU66" s="1"/>
      <c r="AV66" s="1"/>
      <c r="AW66" s="1"/>
      <c r="AX66" s="1"/>
      <c r="AY66" s="1"/>
      <c r="AZ66" s="1"/>
    </row>
    <row r="67" spans="1:52" x14ac:dyDescent="0.25">
      <c r="A67" s="1">
        <f>RANK(Tabelle2564[[#This Row],[Gesamt]],C:C,0)</f>
        <v>66</v>
      </c>
      <c r="B67" s="72" t="s">
        <v>389</v>
      </c>
      <c r="C67" s="1">
        <f>SUM(E67:AZ67)</f>
        <v>41</v>
      </c>
      <c r="D67" s="1">
        <f>COUNT(E67:AZ67)</f>
        <v>2</v>
      </c>
      <c r="T67" s="1">
        <v>28</v>
      </c>
      <c r="X67" s="1">
        <v>13</v>
      </c>
      <c r="AS67" s="1"/>
      <c r="AT67" s="1"/>
      <c r="AU67" s="1"/>
      <c r="AV67" s="1"/>
      <c r="AW67" s="1"/>
      <c r="AX67" s="1"/>
      <c r="AY67" s="1"/>
      <c r="AZ67" s="1"/>
    </row>
    <row r="68" spans="1:52" x14ac:dyDescent="0.25">
      <c r="A68" s="1">
        <f>RANK(Tabelle2564[[#This Row],[Gesamt]],C:C,0)</f>
        <v>68</v>
      </c>
      <c r="B68" s="72" t="s">
        <v>1214</v>
      </c>
      <c r="C68" s="73">
        <f>SUM(E68:AZ68)</f>
        <v>39</v>
      </c>
      <c r="D68" s="73">
        <f>COUNT(E68:AZ68)</f>
        <v>1</v>
      </c>
      <c r="E68" s="1">
        <v>39</v>
      </c>
      <c r="AS68" s="1"/>
      <c r="AT68" s="1"/>
      <c r="AU68" s="1"/>
      <c r="AV68" s="1"/>
      <c r="AW68" s="1"/>
      <c r="AX68" s="1"/>
      <c r="AY68" s="1"/>
      <c r="AZ68" s="1"/>
    </row>
    <row r="69" spans="1:52" x14ac:dyDescent="0.25">
      <c r="A69" s="1">
        <f>RANK(Tabelle2564[[#This Row],[Gesamt]],C:C,0)</f>
        <v>68</v>
      </c>
      <c r="B69" s="72" t="s">
        <v>795</v>
      </c>
      <c r="C69" s="1">
        <f>SUM(E69:AZ69)</f>
        <v>39</v>
      </c>
      <c r="D69" s="1">
        <f>COUNT(E69:AZ69)</f>
        <v>2</v>
      </c>
      <c r="AS69" s="1"/>
      <c r="AT69" s="1"/>
      <c r="AU69" s="1"/>
      <c r="AV69" s="1">
        <v>22</v>
      </c>
      <c r="AW69" s="1"/>
      <c r="AX69" s="1"/>
      <c r="AY69" s="1"/>
      <c r="AZ69" s="1">
        <v>17</v>
      </c>
    </row>
    <row r="70" spans="1:52" x14ac:dyDescent="0.25">
      <c r="A70" s="1">
        <f>RANK(Tabelle2564[[#This Row],[Gesamt]],C:C,0)</f>
        <v>68</v>
      </c>
      <c r="B70" s="72" t="s">
        <v>843</v>
      </c>
      <c r="C70" s="1">
        <f>SUM(E70:AZ70)</f>
        <v>39</v>
      </c>
      <c r="D70" s="1">
        <f>COUNT(E70:AZ70)</f>
        <v>2</v>
      </c>
      <c r="AP70" s="1">
        <v>21</v>
      </c>
      <c r="AS70" s="1"/>
      <c r="AT70" s="1">
        <v>18</v>
      </c>
      <c r="AU70" s="1"/>
      <c r="AV70" s="1"/>
      <c r="AW70" s="1"/>
      <c r="AX70" s="1"/>
      <c r="AY70" s="1"/>
      <c r="AZ70" s="1"/>
    </row>
    <row r="71" spans="1:52" x14ac:dyDescent="0.25">
      <c r="A71" s="1">
        <f>RANK(Tabelle2564[[#This Row],[Gesamt]],C:C,0)</f>
        <v>68</v>
      </c>
      <c r="B71" s="72" t="s">
        <v>1167</v>
      </c>
      <c r="C71" s="1">
        <f>SUM(E71:AZ71)</f>
        <v>39</v>
      </c>
      <c r="D71" s="1">
        <f>COUNT(E71:AZ71)</f>
        <v>1</v>
      </c>
      <c r="K71" s="1">
        <v>39</v>
      </c>
      <c r="AS71" s="1"/>
      <c r="AT71" s="1"/>
      <c r="AU71" s="1"/>
      <c r="AV71" s="1"/>
      <c r="AW71" s="1"/>
      <c r="AX71" s="1"/>
      <c r="AY71" s="1"/>
      <c r="AZ71" s="1"/>
    </row>
    <row r="72" spans="1:52" x14ac:dyDescent="0.25">
      <c r="A72" s="1">
        <f>RANK(Tabelle2564[[#This Row],[Gesamt]],C:C,0)</f>
        <v>72</v>
      </c>
      <c r="B72" s="72" t="s">
        <v>831</v>
      </c>
      <c r="C72" s="1">
        <f>SUM(E72:AZ72)</f>
        <v>38</v>
      </c>
      <c r="D72" s="1">
        <f>COUNT(E72:AZ72)</f>
        <v>2</v>
      </c>
      <c r="AM72" s="1">
        <v>21</v>
      </c>
      <c r="AS72" s="1"/>
      <c r="AT72" s="1"/>
      <c r="AU72" s="1"/>
      <c r="AV72" s="1">
        <v>17</v>
      </c>
      <c r="AW72" s="1"/>
      <c r="AX72" s="1"/>
      <c r="AY72" s="1"/>
      <c r="AZ72" s="1"/>
    </row>
    <row r="73" spans="1:52" x14ac:dyDescent="0.25">
      <c r="A73" s="1">
        <f>RANK(Tabelle2564[[#This Row],[Gesamt]],C:C,0)</f>
        <v>72</v>
      </c>
      <c r="B73" s="72" t="s">
        <v>954</v>
      </c>
      <c r="C73" s="1">
        <f>SUM(E73:AZ73)</f>
        <v>38</v>
      </c>
      <c r="D73" s="1">
        <f>COUNT(E73:AZ73)</f>
        <v>2</v>
      </c>
      <c r="AB73" s="1">
        <v>23</v>
      </c>
      <c r="AH73" s="1">
        <v>15</v>
      </c>
      <c r="AS73" s="1"/>
      <c r="AT73" s="1"/>
      <c r="AU73" s="1"/>
      <c r="AV73" s="1"/>
      <c r="AW73" s="1"/>
      <c r="AX73" s="1"/>
      <c r="AY73" s="1"/>
      <c r="AZ73" s="1"/>
    </row>
    <row r="74" spans="1:52" x14ac:dyDescent="0.25">
      <c r="A74" s="1">
        <f>RANK(Tabelle2564[[#This Row],[Gesamt]],C:C,0)</f>
        <v>72</v>
      </c>
      <c r="B74" s="72" t="s">
        <v>906</v>
      </c>
      <c r="C74" s="1">
        <f>SUM(E74:AZ74)</f>
        <v>38</v>
      </c>
      <c r="D74" s="1">
        <f>COUNT(E74:AZ74)</f>
        <v>2</v>
      </c>
      <c r="F74" s="1">
        <v>27</v>
      </c>
      <c r="AN74" s="1">
        <v>11</v>
      </c>
      <c r="AS74" s="1"/>
      <c r="AT74" s="1"/>
      <c r="AU74" s="1"/>
      <c r="AV74" s="1"/>
      <c r="AW74" s="1"/>
      <c r="AX74" s="1"/>
      <c r="AY74" s="1"/>
      <c r="AZ74" s="1"/>
    </row>
    <row r="75" spans="1:52" x14ac:dyDescent="0.25">
      <c r="A75" s="1">
        <f>RANK(Tabelle2564[[#This Row],[Gesamt]],C:C,0)</f>
        <v>75</v>
      </c>
      <c r="B75" s="72" t="s">
        <v>208</v>
      </c>
      <c r="C75" s="1">
        <f>SUM(E75:AZ75)</f>
        <v>37</v>
      </c>
      <c r="D75" s="1">
        <f>COUNT(E75:AZ75)</f>
        <v>2</v>
      </c>
      <c r="AO75" s="1">
        <v>23</v>
      </c>
      <c r="AS75" s="1"/>
      <c r="AT75" s="1"/>
      <c r="AU75" s="1"/>
      <c r="AV75" s="1"/>
      <c r="AW75" s="1"/>
      <c r="AX75" s="1">
        <v>14</v>
      </c>
      <c r="AY75" s="1"/>
      <c r="AZ75" s="1"/>
    </row>
    <row r="76" spans="1:52" x14ac:dyDescent="0.25">
      <c r="A76" s="1">
        <f>RANK(Tabelle2564[[#This Row],[Gesamt]],C:C,0)</f>
        <v>75</v>
      </c>
      <c r="B76" s="72" t="s">
        <v>946</v>
      </c>
      <c r="C76" s="1">
        <f>SUM(E76:AZ76)</f>
        <v>37</v>
      </c>
      <c r="D76" s="1">
        <f>COUNT(E76:AZ76)</f>
        <v>2</v>
      </c>
      <c r="AG76" s="1">
        <v>9</v>
      </c>
      <c r="AI76" s="1">
        <v>28</v>
      </c>
      <c r="AS76" s="1"/>
      <c r="AT76" s="1"/>
      <c r="AU76" s="1"/>
      <c r="AV76" s="1"/>
      <c r="AW76" s="1"/>
      <c r="AX76" s="1"/>
      <c r="AY76" s="1"/>
      <c r="AZ76" s="1"/>
    </row>
    <row r="77" spans="1:52" x14ac:dyDescent="0.25">
      <c r="A77" s="1">
        <f>RANK(Tabelle2564[[#This Row],[Gesamt]],C:C,0)</f>
        <v>77</v>
      </c>
      <c r="B77" s="72" t="s">
        <v>987</v>
      </c>
      <c r="C77" s="1">
        <f>SUM(E77:AZ77)</f>
        <v>36</v>
      </c>
      <c r="D77" s="1">
        <f>COUNT(E77:AZ77)</f>
        <v>2</v>
      </c>
      <c r="AE77" s="1">
        <v>18</v>
      </c>
      <c r="AO77" s="1">
        <v>18</v>
      </c>
      <c r="AS77" s="1"/>
      <c r="AT77" s="1"/>
      <c r="AU77" s="1"/>
      <c r="AV77" s="1"/>
      <c r="AW77" s="1"/>
      <c r="AX77" s="1"/>
      <c r="AY77" s="1"/>
      <c r="AZ77" s="1"/>
    </row>
    <row r="78" spans="1:52" x14ac:dyDescent="0.25">
      <c r="A78" s="1">
        <f>RANK(Tabelle2564[[#This Row],[Gesamt]],C:C,0)</f>
        <v>77</v>
      </c>
      <c r="B78" s="72" t="s">
        <v>897</v>
      </c>
      <c r="C78" s="1">
        <f>SUM(E78:AZ78)</f>
        <v>36</v>
      </c>
      <c r="D78" s="1">
        <f>COUNT(E78:AZ78)</f>
        <v>1</v>
      </c>
      <c r="AN78" s="1">
        <v>36</v>
      </c>
      <c r="AS78" s="1"/>
      <c r="AT78" s="1"/>
      <c r="AU78" s="1"/>
      <c r="AV78" s="1"/>
      <c r="AW78" s="1"/>
      <c r="AX78" s="1"/>
      <c r="AY78" s="1"/>
      <c r="AZ78" s="1"/>
    </row>
    <row r="79" spans="1:52" x14ac:dyDescent="0.25">
      <c r="A79" s="1">
        <f>RANK(Tabelle2564[[#This Row],[Gesamt]],C:C,0)</f>
        <v>79</v>
      </c>
      <c r="B79" s="72" t="s">
        <v>1216</v>
      </c>
      <c r="C79" s="73">
        <f>SUM(E79:AZ79)</f>
        <v>35</v>
      </c>
      <c r="D79" s="73">
        <f>COUNT(E79:AZ79)</f>
        <v>1</v>
      </c>
      <c r="E79" s="1">
        <v>35</v>
      </c>
      <c r="AS79" s="1"/>
      <c r="AT79" s="1"/>
      <c r="AU79" s="1"/>
      <c r="AV79" s="1"/>
      <c r="AW79" s="1"/>
      <c r="AX79" s="1"/>
      <c r="AY79" s="1"/>
      <c r="AZ79" s="1"/>
    </row>
    <row r="80" spans="1:52" x14ac:dyDescent="0.25">
      <c r="A80" s="1">
        <f>RANK(Tabelle2564[[#This Row],[Gesamt]],C:C,0)</f>
        <v>79</v>
      </c>
      <c r="B80" s="72" t="s">
        <v>1168</v>
      </c>
      <c r="C80" s="1">
        <f>SUM(E80:AZ80)</f>
        <v>35</v>
      </c>
      <c r="D80" s="1">
        <f>COUNT(E80:AZ80)</f>
        <v>1</v>
      </c>
      <c r="K80" s="1">
        <v>35</v>
      </c>
      <c r="AS80" s="1"/>
      <c r="AT80" s="1"/>
      <c r="AU80" s="1"/>
      <c r="AV80" s="1"/>
      <c r="AW80" s="1"/>
      <c r="AX80" s="1"/>
      <c r="AY80" s="1"/>
      <c r="AZ80" s="1"/>
    </row>
    <row r="81" spans="1:52" x14ac:dyDescent="0.25">
      <c r="A81" s="1">
        <f>RANK(Tabelle2564[[#This Row],[Gesamt]],C:C,0)</f>
        <v>79</v>
      </c>
      <c r="B81" s="72" t="s">
        <v>936</v>
      </c>
      <c r="C81" s="1">
        <f>SUM(E81:AZ81)</f>
        <v>35</v>
      </c>
      <c r="D81" s="1">
        <f>COUNT(E81:AZ81)</f>
        <v>1</v>
      </c>
      <c r="AJ81" s="1">
        <v>35</v>
      </c>
      <c r="AS81" s="1"/>
      <c r="AT81" s="1"/>
      <c r="AU81" s="1"/>
      <c r="AV81" s="1"/>
      <c r="AW81" s="1"/>
      <c r="AX81" s="1"/>
      <c r="AY81" s="1"/>
      <c r="AZ81" s="1"/>
    </row>
    <row r="82" spans="1:52" x14ac:dyDescent="0.25">
      <c r="A82" s="1">
        <f>RANK(Tabelle2564[[#This Row],[Gesamt]],C:C,0)</f>
        <v>82</v>
      </c>
      <c r="B82" s="72" t="s">
        <v>1176</v>
      </c>
      <c r="C82" s="1">
        <f>SUM(E82:AZ82)</f>
        <v>34</v>
      </c>
      <c r="D82" s="1">
        <f>COUNT(E82:AZ82)</f>
        <v>1</v>
      </c>
      <c r="J82" s="1">
        <v>34</v>
      </c>
      <c r="AS82" s="1"/>
      <c r="AT82" s="1"/>
      <c r="AU82" s="1"/>
      <c r="AV82" s="1"/>
      <c r="AW82" s="1"/>
      <c r="AX82" s="1"/>
      <c r="AY82" s="1"/>
      <c r="AZ82" s="1"/>
    </row>
    <row r="83" spans="1:52" x14ac:dyDescent="0.25">
      <c r="A83" s="1">
        <f>RANK(Tabelle2564[[#This Row],[Gesamt]],C:C,0)</f>
        <v>82</v>
      </c>
      <c r="B83" s="72" t="s">
        <v>1115</v>
      </c>
      <c r="C83" s="1">
        <f>SUM(E83:AZ83)</f>
        <v>34</v>
      </c>
      <c r="D83" s="1">
        <f>COUNT(E83:AZ83)</f>
        <v>1</v>
      </c>
      <c r="Q83" s="1">
        <v>34</v>
      </c>
      <c r="AS83" s="1"/>
      <c r="AT83" s="1"/>
      <c r="AU83" s="1"/>
      <c r="AV83" s="1"/>
      <c r="AW83" s="1"/>
      <c r="AX83" s="1"/>
      <c r="AY83" s="1"/>
      <c r="AZ83" s="1"/>
    </row>
    <row r="84" spans="1:52" x14ac:dyDescent="0.25">
      <c r="A84" s="1">
        <f>RANK(Tabelle2564[[#This Row],[Gesamt]],C:C,0)</f>
        <v>82</v>
      </c>
      <c r="B84" s="72" t="s">
        <v>945</v>
      </c>
      <c r="C84" s="1">
        <f>SUM(E84:AZ84)</f>
        <v>34</v>
      </c>
      <c r="D84" s="1">
        <f>COUNT(E84:AZ84)</f>
        <v>1</v>
      </c>
      <c r="AI84" s="1">
        <v>34</v>
      </c>
      <c r="AS84" s="1"/>
      <c r="AT84" s="1"/>
      <c r="AU84" s="1"/>
      <c r="AV84" s="1"/>
      <c r="AW84" s="1"/>
      <c r="AX84" s="1"/>
      <c r="AY84" s="1"/>
      <c r="AZ84" s="1"/>
    </row>
    <row r="85" spans="1:52" x14ac:dyDescent="0.25">
      <c r="A85" s="1">
        <f>RANK(Tabelle2564[[#This Row],[Gesamt]],C:C,0)</f>
        <v>85</v>
      </c>
      <c r="B85" s="72" t="s">
        <v>804</v>
      </c>
      <c r="C85" s="1">
        <f>SUM(E85:AZ85)</f>
        <v>33</v>
      </c>
      <c r="D85" s="1">
        <f>COUNT(E85:AZ85)</f>
        <v>2</v>
      </c>
      <c r="AS85" s="1"/>
      <c r="AT85" s="1"/>
      <c r="AU85" s="1">
        <v>16</v>
      </c>
      <c r="AV85" s="1"/>
      <c r="AW85" s="1"/>
      <c r="AX85" s="1"/>
      <c r="AY85" s="1">
        <v>17</v>
      </c>
      <c r="AZ85" s="1"/>
    </row>
    <row r="86" spans="1:52" x14ac:dyDescent="0.25">
      <c r="A86" s="1">
        <f>RANK(Tabelle2564[[#This Row],[Gesamt]],C:C,0)</f>
        <v>85</v>
      </c>
      <c r="B86" s="72" t="s">
        <v>1141</v>
      </c>
      <c r="C86" s="1">
        <f>SUM(E86:AZ86)</f>
        <v>33</v>
      </c>
      <c r="D86" s="1">
        <f>COUNT(E86:AZ86)</f>
        <v>2</v>
      </c>
      <c r="K86" s="1">
        <v>22</v>
      </c>
      <c r="O86" s="1">
        <v>11</v>
      </c>
      <c r="AS86" s="1"/>
      <c r="AT86" s="1"/>
      <c r="AU86" s="1"/>
      <c r="AV86" s="1"/>
      <c r="AW86" s="1"/>
      <c r="AX86" s="1"/>
      <c r="AY86" s="1"/>
      <c r="AZ86" s="1"/>
    </row>
    <row r="87" spans="1:52" x14ac:dyDescent="0.25">
      <c r="A87" s="1">
        <f>RANK(Tabelle2564[[#This Row],[Gesamt]],C:C,0)</f>
        <v>85</v>
      </c>
      <c r="B87" s="72" t="s">
        <v>970</v>
      </c>
      <c r="C87" s="1">
        <f>SUM(E87:AZ87)</f>
        <v>33</v>
      </c>
      <c r="D87" s="1">
        <f>COUNT(E87:AZ87)</f>
        <v>1</v>
      </c>
      <c r="AF87" s="1">
        <v>33</v>
      </c>
      <c r="AS87" s="1"/>
      <c r="AT87" s="1"/>
      <c r="AU87" s="1"/>
      <c r="AV87" s="1"/>
      <c r="AW87" s="1"/>
      <c r="AX87" s="1"/>
      <c r="AY87" s="1"/>
      <c r="AZ87" s="1"/>
    </row>
    <row r="88" spans="1:52" x14ac:dyDescent="0.25">
      <c r="A88" s="1">
        <f>RANK(Tabelle2564[[#This Row],[Gesamt]],C:C,0)</f>
        <v>88</v>
      </c>
      <c r="B88" s="72" t="s">
        <v>1122</v>
      </c>
      <c r="C88" s="1">
        <f>SUM(E88:AZ88)</f>
        <v>32</v>
      </c>
      <c r="D88" s="1">
        <f>COUNT(E88:AZ88)</f>
        <v>2</v>
      </c>
      <c r="P88" s="1">
        <v>13</v>
      </c>
      <c r="Q88" s="1">
        <v>19</v>
      </c>
      <c r="AS88" s="1"/>
      <c r="AT88" s="1"/>
      <c r="AU88" s="1"/>
      <c r="AV88" s="1"/>
      <c r="AW88" s="1"/>
      <c r="AX88" s="1"/>
      <c r="AY88" s="1"/>
      <c r="AZ88" s="1"/>
    </row>
    <row r="89" spans="1:52" x14ac:dyDescent="0.25">
      <c r="A89" s="1">
        <f>RANK(Tabelle2564[[#This Row],[Gesamt]],C:C,0)</f>
        <v>88</v>
      </c>
      <c r="B89" s="72" t="s">
        <v>1095</v>
      </c>
      <c r="C89" s="1">
        <f>SUM(E89:AZ89)</f>
        <v>32</v>
      </c>
      <c r="D89" s="1">
        <f>COUNT(E89:AZ89)</f>
        <v>1</v>
      </c>
      <c r="S89" s="1">
        <v>32</v>
      </c>
      <c r="AS89" s="1"/>
      <c r="AT89" s="1"/>
      <c r="AU89" s="1"/>
      <c r="AV89" s="1"/>
      <c r="AW89" s="1"/>
      <c r="AX89" s="1"/>
      <c r="AY89" s="1"/>
      <c r="AZ89" s="1"/>
    </row>
    <row r="90" spans="1:52" x14ac:dyDescent="0.25">
      <c r="A90" s="1">
        <f>RANK(Tabelle2564[[#This Row],[Gesamt]],C:C,0)</f>
        <v>88</v>
      </c>
      <c r="B90" s="72" t="s">
        <v>1055</v>
      </c>
      <c r="C90" s="1">
        <f>SUM(E90:AZ90)</f>
        <v>32</v>
      </c>
      <c r="D90" s="1">
        <f>COUNT(E90:AZ90)</f>
        <v>1</v>
      </c>
      <c r="W90" s="1">
        <v>32</v>
      </c>
      <c r="AS90" s="1"/>
      <c r="AT90" s="1"/>
      <c r="AU90" s="1"/>
      <c r="AV90" s="1"/>
      <c r="AW90" s="1"/>
      <c r="AX90" s="1"/>
      <c r="AY90" s="1"/>
      <c r="AZ90" s="1"/>
    </row>
    <row r="91" spans="1:52" x14ac:dyDescent="0.25">
      <c r="A91" s="1">
        <f>RANK(Tabelle2564[[#This Row],[Gesamt]],C:C,0)</f>
        <v>88</v>
      </c>
      <c r="B91" s="72" t="s">
        <v>1044</v>
      </c>
      <c r="C91" s="1">
        <f>SUM(E91:AZ91)</f>
        <v>32</v>
      </c>
      <c r="D91" s="1">
        <f>COUNT(E91:AZ91)</f>
        <v>1</v>
      </c>
      <c r="X91" s="1">
        <v>32</v>
      </c>
      <c r="AS91" s="1"/>
      <c r="AT91" s="1"/>
      <c r="AU91" s="1"/>
      <c r="AV91" s="1"/>
      <c r="AW91" s="1"/>
      <c r="AX91" s="1"/>
      <c r="AY91" s="1"/>
      <c r="AZ91" s="1"/>
    </row>
    <row r="92" spans="1:52" x14ac:dyDescent="0.25">
      <c r="A92" s="1">
        <f>RANK(Tabelle2564[[#This Row],[Gesamt]],C:C,0)</f>
        <v>88</v>
      </c>
      <c r="B92" s="72" t="s">
        <v>1037</v>
      </c>
      <c r="C92" s="1">
        <f>SUM(E92:AZ92)</f>
        <v>32</v>
      </c>
      <c r="D92" s="1">
        <f>COUNT(E92:AZ92)</f>
        <v>1</v>
      </c>
      <c r="Y92" s="1">
        <v>32</v>
      </c>
      <c r="AS92" s="1"/>
      <c r="AT92" s="1"/>
      <c r="AU92" s="1"/>
      <c r="AV92" s="1"/>
      <c r="AW92" s="1"/>
      <c r="AX92" s="1"/>
      <c r="AY92" s="1"/>
      <c r="AZ92" s="1"/>
    </row>
    <row r="93" spans="1:52" x14ac:dyDescent="0.25">
      <c r="A93" s="1">
        <f>RANK(Tabelle2564[[#This Row],[Gesamt]],C:C,0)</f>
        <v>88</v>
      </c>
      <c r="B93" s="72" t="s">
        <v>808</v>
      </c>
      <c r="C93" s="1">
        <f>SUM(E93:AZ93)</f>
        <v>32</v>
      </c>
      <c r="D93" s="1">
        <f>COUNT(E93:AZ93)</f>
        <v>1</v>
      </c>
      <c r="AS93" s="1"/>
      <c r="AT93" s="1"/>
      <c r="AU93" s="1"/>
      <c r="AV93" s="1"/>
      <c r="AW93" s="1"/>
      <c r="AX93" s="1"/>
      <c r="AY93" s="1">
        <v>32</v>
      </c>
      <c r="AZ93" s="1"/>
    </row>
    <row r="94" spans="1:52" x14ac:dyDescent="0.25">
      <c r="A94" s="1">
        <f>RANK(Tabelle2564[[#This Row],[Gesamt]],C:C,0)</f>
        <v>94</v>
      </c>
      <c r="B94" s="72" t="s">
        <v>1148</v>
      </c>
      <c r="C94" s="1">
        <f>SUM(E94:AZ94)</f>
        <v>31</v>
      </c>
      <c r="D94" s="1">
        <f>COUNT(E94:AZ94)</f>
        <v>1</v>
      </c>
      <c r="M94" s="1">
        <v>31</v>
      </c>
      <c r="AS94" s="1"/>
      <c r="AT94" s="1"/>
      <c r="AU94" s="1"/>
      <c r="AV94" s="1"/>
      <c r="AW94" s="1"/>
      <c r="AX94" s="1"/>
      <c r="AY94" s="1"/>
      <c r="AZ94" s="1"/>
    </row>
    <row r="95" spans="1:52" x14ac:dyDescent="0.25">
      <c r="A95" s="1">
        <f>RANK(Tabelle2564[[#This Row],[Gesamt]],C:C,0)</f>
        <v>94</v>
      </c>
      <c r="B95" s="72" t="s">
        <v>1038</v>
      </c>
      <c r="C95" s="1">
        <f>SUM(E95:AZ95)</f>
        <v>31</v>
      </c>
      <c r="D95" s="1">
        <f>COUNT(E95:AZ95)</f>
        <v>1</v>
      </c>
      <c r="Y95" s="1">
        <v>31</v>
      </c>
      <c r="AS95" s="1"/>
      <c r="AT95" s="1"/>
      <c r="AU95" s="1"/>
      <c r="AV95" s="1"/>
      <c r="AW95" s="1"/>
      <c r="AX95" s="1"/>
      <c r="AY95" s="1"/>
      <c r="AZ95" s="1"/>
    </row>
    <row r="96" spans="1:52" x14ac:dyDescent="0.25">
      <c r="A96" s="1">
        <f>RANK(Tabelle2564[[#This Row],[Gesamt]],C:C,0)</f>
        <v>96</v>
      </c>
      <c r="B96" s="72" t="s">
        <v>1177</v>
      </c>
      <c r="C96" s="1">
        <f>SUM(E96:AZ96)</f>
        <v>30</v>
      </c>
      <c r="D96" s="1">
        <f>COUNT(E96:AZ96)</f>
        <v>1</v>
      </c>
      <c r="J96" s="1">
        <v>30</v>
      </c>
      <c r="AS96" s="1"/>
      <c r="AT96" s="1"/>
      <c r="AU96" s="1"/>
      <c r="AV96" s="1"/>
      <c r="AW96" s="1"/>
      <c r="AX96" s="1"/>
      <c r="AY96" s="1"/>
      <c r="AZ96" s="1"/>
    </row>
    <row r="97" spans="1:52" x14ac:dyDescent="0.25">
      <c r="A97" s="1">
        <f>RANK(Tabelle2564[[#This Row],[Gesamt]],C:C,0)</f>
        <v>96</v>
      </c>
      <c r="B97" s="72" t="s">
        <v>1130</v>
      </c>
      <c r="C97" s="1">
        <f>SUM(E97:AZ97)</f>
        <v>30</v>
      </c>
      <c r="D97" s="1">
        <f>COUNT(E97:AZ97)</f>
        <v>1</v>
      </c>
      <c r="O97" s="1">
        <v>30</v>
      </c>
      <c r="AS97" s="1"/>
      <c r="AT97" s="1"/>
      <c r="AU97" s="1"/>
      <c r="AV97" s="1"/>
      <c r="AW97" s="1"/>
      <c r="AX97" s="1"/>
      <c r="AY97" s="1"/>
      <c r="AZ97" s="1"/>
    </row>
    <row r="98" spans="1:52" x14ac:dyDescent="0.25">
      <c r="A98" s="1">
        <f>RANK(Tabelle2564[[#This Row],[Gesamt]],C:C,0)</f>
        <v>96</v>
      </c>
      <c r="B98" s="72" t="s">
        <v>1096</v>
      </c>
      <c r="C98" s="1">
        <f>SUM(E98:AZ98)</f>
        <v>30</v>
      </c>
      <c r="D98" s="1">
        <f>COUNT(E98:AZ98)</f>
        <v>1</v>
      </c>
      <c r="S98" s="1">
        <v>30</v>
      </c>
      <c r="AS98" s="1"/>
      <c r="AT98" s="1"/>
      <c r="AU98" s="1"/>
      <c r="AV98" s="1"/>
      <c r="AW98" s="1"/>
      <c r="AX98" s="1"/>
      <c r="AY98" s="1"/>
      <c r="AZ98" s="1"/>
    </row>
    <row r="99" spans="1:52" x14ac:dyDescent="0.25">
      <c r="A99" s="1">
        <f>RANK(Tabelle2564[[#This Row],[Gesamt]],C:C,0)</f>
        <v>96</v>
      </c>
      <c r="B99" s="72" t="s">
        <v>1039</v>
      </c>
      <c r="C99" s="1">
        <f>SUM(E99:AZ99)</f>
        <v>30</v>
      </c>
      <c r="D99" s="1">
        <f>COUNT(E99:AZ99)</f>
        <v>1</v>
      </c>
      <c r="Y99" s="1">
        <v>30</v>
      </c>
      <c r="AS99" s="1"/>
      <c r="AT99" s="1"/>
      <c r="AU99" s="1"/>
      <c r="AV99" s="1"/>
      <c r="AW99" s="1"/>
      <c r="AX99" s="1"/>
      <c r="AY99" s="1"/>
      <c r="AZ99" s="1"/>
    </row>
    <row r="100" spans="1:52" x14ac:dyDescent="0.25">
      <c r="A100" s="1">
        <f>RANK(Tabelle2564[[#This Row],[Gesamt]],C:C,0)</f>
        <v>96</v>
      </c>
      <c r="B100" s="72" t="s">
        <v>1019</v>
      </c>
      <c r="C100" s="1">
        <f>SUM(E100:AZ100)</f>
        <v>30</v>
      </c>
      <c r="D100" s="1">
        <f>COUNT(E100:AZ100)</f>
        <v>1</v>
      </c>
      <c r="AA100" s="1">
        <v>30</v>
      </c>
      <c r="AS100" s="1"/>
      <c r="AT100" s="1"/>
      <c r="AU100" s="1"/>
      <c r="AV100" s="1"/>
      <c r="AW100" s="1"/>
      <c r="AX100" s="1"/>
      <c r="AY100" s="1"/>
      <c r="AZ100" s="1"/>
    </row>
    <row r="101" spans="1:52" x14ac:dyDescent="0.25">
      <c r="A101" s="1">
        <f>RANK(Tabelle2564[[#This Row],[Gesamt]],C:C,0)</f>
        <v>96</v>
      </c>
      <c r="B101" s="72" t="s">
        <v>971</v>
      </c>
      <c r="C101" s="1">
        <f>SUM(E101:AZ101)</f>
        <v>30</v>
      </c>
      <c r="D101" s="1">
        <f>COUNT(E101:AZ101)</f>
        <v>1</v>
      </c>
      <c r="AF101" s="1">
        <v>30</v>
      </c>
      <c r="AS101" s="1"/>
      <c r="AT101" s="1"/>
      <c r="AU101" s="1"/>
      <c r="AV101" s="1"/>
      <c r="AW101" s="1"/>
      <c r="AX101" s="1"/>
      <c r="AY101" s="1"/>
      <c r="AZ101" s="1"/>
    </row>
    <row r="102" spans="1:52" x14ac:dyDescent="0.25">
      <c r="A102" s="1">
        <f>RANK(Tabelle2564[[#This Row],[Gesamt]],C:C,0)</f>
        <v>96</v>
      </c>
      <c r="B102" s="72" t="s">
        <v>937</v>
      </c>
      <c r="C102" s="1">
        <f>SUM(E102:AZ102)</f>
        <v>30</v>
      </c>
      <c r="D102" s="1">
        <f>COUNT(E102:AZ102)</f>
        <v>1</v>
      </c>
      <c r="AJ102" s="1">
        <v>30</v>
      </c>
      <c r="AS102" s="1"/>
      <c r="AT102" s="1"/>
      <c r="AU102" s="1"/>
      <c r="AV102" s="1"/>
      <c r="AW102" s="1"/>
      <c r="AX102" s="1"/>
      <c r="AY102" s="1"/>
      <c r="AZ102" s="1"/>
    </row>
    <row r="103" spans="1:52" x14ac:dyDescent="0.25">
      <c r="A103" s="1">
        <f>RANK(Tabelle2564[[#This Row],[Gesamt]],C:C,0)</f>
        <v>96</v>
      </c>
      <c r="B103" s="72" t="s">
        <v>898</v>
      </c>
      <c r="C103" s="1">
        <f>SUM(E103:AZ103)</f>
        <v>30</v>
      </c>
      <c r="D103" s="1">
        <f>COUNT(E103:AZ103)</f>
        <v>1</v>
      </c>
      <c r="AN103" s="1">
        <v>30</v>
      </c>
      <c r="AS103" s="1"/>
      <c r="AT103" s="1"/>
      <c r="AU103" s="1"/>
      <c r="AV103" s="1"/>
      <c r="AW103" s="1"/>
      <c r="AX103" s="1"/>
      <c r="AY103" s="1"/>
      <c r="AZ103" s="1"/>
    </row>
    <row r="104" spans="1:52" x14ac:dyDescent="0.25">
      <c r="A104" s="1">
        <f>RANK(Tabelle2564[[#This Row],[Gesamt]],C:C,0)</f>
        <v>96</v>
      </c>
      <c r="B104" s="72" t="s">
        <v>786</v>
      </c>
      <c r="C104" s="1">
        <f>SUM(E104:AZ104)</f>
        <v>30</v>
      </c>
      <c r="D104" s="1">
        <f>COUNT(E104:AZ104)</f>
        <v>1</v>
      </c>
      <c r="AS104" s="1"/>
      <c r="AT104" s="1"/>
      <c r="AU104" s="1"/>
      <c r="AV104" s="1"/>
      <c r="AW104" s="1"/>
      <c r="AX104" s="1"/>
      <c r="AY104" s="1"/>
      <c r="AZ104" s="1">
        <v>30</v>
      </c>
    </row>
    <row r="105" spans="1:52" x14ac:dyDescent="0.25">
      <c r="A105" s="1">
        <f>RANK(Tabelle2564[[#This Row],[Gesamt]],C:C,0)</f>
        <v>96</v>
      </c>
      <c r="B105" s="72" t="s">
        <v>806</v>
      </c>
      <c r="C105" s="1">
        <f>SUM(E105:AZ105)</f>
        <v>30</v>
      </c>
      <c r="D105" s="1">
        <f>COUNT(E105:AZ105)</f>
        <v>1</v>
      </c>
      <c r="AS105" s="1"/>
      <c r="AT105" s="1"/>
      <c r="AU105" s="1"/>
      <c r="AV105" s="1"/>
      <c r="AW105" s="1"/>
      <c r="AX105" s="1"/>
      <c r="AY105" s="1">
        <v>30</v>
      </c>
      <c r="AZ105" s="1"/>
    </row>
    <row r="106" spans="1:52" x14ac:dyDescent="0.25">
      <c r="A106" s="1">
        <f>RANK(Tabelle2564[[#This Row],[Gesamt]],C:C,0)</f>
        <v>106</v>
      </c>
      <c r="B106" s="72" t="s">
        <v>1207</v>
      </c>
      <c r="C106" s="1">
        <f>SUM(E106:AZ106)</f>
        <v>29</v>
      </c>
      <c r="D106" s="1">
        <f>COUNT(E106:AZ106)</f>
        <v>1</v>
      </c>
      <c r="F106" s="1">
        <v>29</v>
      </c>
      <c r="AS106" s="1"/>
      <c r="AT106" s="1"/>
      <c r="AU106" s="1"/>
      <c r="AV106" s="1"/>
      <c r="AW106" s="1"/>
      <c r="AX106" s="1"/>
      <c r="AY106" s="1"/>
      <c r="AZ106" s="1"/>
    </row>
    <row r="107" spans="1:52" x14ac:dyDescent="0.25">
      <c r="A107" s="1">
        <f>RANK(Tabelle2564[[#This Row],[Gesamt]],C:C,0)</f>
        <v>106</v>
      </c>
      <c r="B107" s="72" t="s">
        <v>1193</v>
      </c>
      <c r="C107" s="1">
        <f>SUM(E107:AZ107)</f>
        <v>29</v>
      </c>
      <c r="D107" s="1">
        <f>COUNT(E107:AZ107)</f>
        <v>1</v>
      </c>
      <c r="H107" s="1">
        <v>29</v>
      </c>
      <c r="AS107" s="1"/>
      <c r="AT107" s="1"/>
      <c r="AU107" s="1"/>
      <c r="AV107" s="1"/>
      <c r="AW107" s="1"/>
      <c r="AX107" s="1"/>
      <c r="AY107" s="1"/>
      <c r="AZ107" s="1"/>
    </row>
    <row r="108" spans="1:52" x14ac:dyDescent="0.25">
      <c r="A108" s="1">
        <f>RANK(Tabelle2564[[#This Row],[Gesamt]],C:C,0)</f>
        <v>106</v>
      </c>
      <c r="B108" s="72" t="s">
        <v>1178</v>
      </c>
      <c r="C108" s="1">
        <f>SUM(E108:AZ108)</f>
        <v>29</v>
      </c>
      <c r="D108" s="1">
        <f>COUNT(E108:AZ108)</f>
        <v>1</v>
      </c>
      <c r="J108" s="1">
        <v>29</v>
      </c>
      <c r="AS108" s="1"/>
      <c r="AT108" s="1"/>
      <c r="AU108" s="1"/>
      <c r="AV108" s="1"/>
      <c r="AW108" s="1"/>
      <c r="AX108" s="1"/>
      <c r="AY108" s="1"/>
      <c r="AZ108" s="1"/>
    </row>
    <row r="109" spans="1:52" x14ac:dyDescent="0.25">
      <c r="A109" s="1">
        <f>RANK(Tabelle2564[[#This Row],[Gesamt]],C:C,0)</f>
        <v>106</v>
      </c>
      <c r="B109" s="72" t="s">
        <v>1155</v>
      </c>
      <c r="C109" s="1">
        <f>SUM(E109:AZ109)</f>
        <v>29</v>
      </c>
      <c r="D109" s="1">
        <f>COUNT(E109:AZ109)</f>
        <v>1</v>
      </c>
      <c r="L109" s="1">
        <v>29</v>
      </c>
      <c r="AS109" s="1"/>
      <c r="AT109" s="1"/>
      <c r="AU109" s="1"/>
      <c r="AV109" s="1"/>
      <c r="AW109" s="1"/>
      <c r="AX109" s="1"/>
      <c r="AY109" s="1"/>
      <c r="AZ109" s="1"/>
    </row>
    <row r="110" spans="1:52" x14ac:dyDescent="0.25">
      <c r="A110" s="1">
        <f>RANK(Tabelle2564[[#This Row],[Gesamt]],C:C,0)</f>
        <v>106</v>
      </c>
      <c r="B110" s="72" t="s">
        <v>1116</v>
      </c>
      <c r="C110" s="1">
        <f>SUM(E110:AZ110)</f>
        <v>29</v>
      </c>
      <c r="D110" s="1">
        <f>COUNT(E110:AZ110)</f>
        <v>1</v>
      </c>
      <c r="Q110" s="1">
        <v>29</v>
      </c>
      <c r="AS110" s="1"/>
      <c r="AT110" s="1"/>
      <c r="AU110" s="1"/>
      <c r="AV110" s="1"/>
      <c r="AW110" s="1"/>
      <c r="AX110" s="1"/>
      <c r="AY110" s="1"/>
      <c r="AZ110" s="1"/>
    </row>
    <row r="111" spans="1:52" x14ac:dyDescent="0.25">
      <c r="A111" s="1">
        <f>RANK(Tabelle2564[[#This Row],[Gesamt]],C:C,0)</f>
        <v>106</v>
      </c>
      <c r="B111" s="72" t="s">
        <v>1108</v>
      </c>
      <c r="C111" s="1">
        <f>SUM(E111:AZ111)</f>
        <v>29</v>
      </c>
      <c r="D111" s="1">
        <f>COUNT(E111:AZ111)</f>
        <v>1</v>
      </c>
      <c r="R111" s="1">
        <v>29</v>
      </c>
      <c r="AS111" s="1"/>
      <c r="AT111" s="1"/>
      <c r="AU111" s="1"/>
      <c r="AV111" s="1"/>
      <c r="AW111" s="1"/>
      <c r="AX111" s="1"/>
      <c r="AY111" s="1"/>
      <c r="AZ111" s="1"/>
    </row>
    <row r="112" spans="1:52" x14ac:dyDescent="0.25">
      <c r="A112" s="1">
        <f>RANK(Tabelle2564[[#This Row],[Gesamt]],C:C,0)</f>
        <v>106</v>
      </c>
      <c r="B112" s="72" t="s">
        <v>1097</v>
      </c>
      <c r="C112" s="1">
        <f>SUM(E112:AZ112)</f>
        <v>29</v>
      </c>
      <c r="D112" s="1">
        <f>COUNT(E112:AZ112)</f>
        <v>1</v>
      </c>
      <c r="S112" s="1">
        <v>29</v>
      </c>
      <c r="AS112" s="1"/>
      <c r="AT112" s="1"/>
      <c r="AU112" s="1"/>
      <c r="AV112" s="1"/>
      <c r="AW112" s="1"/>
      <c r="AX112" s="1"/>
      <c r="AY112" s="1"/>
      <c r="AZ112" s="1"/>
    </row>
    <row r="113" spans="1:52" x14ac:dyDescent="0.25">
      <c r="A113" s="1">
        <f>RANK(Tabelle2564[[#This Row],[Gesamt]],C:C,0)</f>
        <v>106</v>
      </c>
      <c r="B113" s="72" t="s">
        <v>1069</v>
      </c>
      <c r="C113" s="1">
        <f>SUM(E113:AZ113)</f>
        <v>29</v>
      </c>
      <c r="D113" s="1">
        <f>COUNT(E113:AZ113)</f>
        <v>1</v>
      </c>
      <c r="V113" s="1">
        <v>29</v>
      </c>
      <c r="AS113" s="1"/>
      <c r="AT113" s="1"/>
      <c r="AU113" s="1"/>
      <c r="AV113" s="1"/>
      <c r="AW113" s="1"/>
      <c r="AX113" s="1"/>
      <c r="AY113" s="1"/>
      <c r="AZ113" s="1"/>
    </row>
    <row r="114" spans="1:52" x14ac:dyDescent="0.25">
      <c r="A114" s="1">
        <f>RANK(Tabelle2564[[#This Row],[Gesamt]],C:C,0)</f>
        <v>106</v>
      </c>
      <c r="B114" s="72" t="s">
        <v>1018</v>
      </c>
      <c r="C114" s="1">
        <f>SUM(E114:AZ114)</f>
        <v>29</v>
      </c>
      <c r="D114" s="1">
        <f>COUNT(E114:AZ114)</f>
        <v>1</v>
      </c>
      <c r="AA114" s="1">
        <v>29</v>
      </c>
      <c r="AS114" s="1"/>
      <c r="AT114" s="1"/>
      <c r="AU114" s="1"/>
      <c r="AV114" s="1"/>
      <c r="AW114" s="1"/>
      <c r="AX114" s="1"/>
      <c r="AY114" s="1"/>
      <c r="AZ114" s="1"/>
    </row>
    <row r="115" spans="1:52" x14ac:dyDescent="0.25">
      <c r="A115" s="1">
        <f>RANK(Tabelle2564[[#This Row],[Gesamt]],C:C,0)</f>
        <v>106</v>
      </c>
      <c r="B115" s="72" t="s">
        <v>882</v>
      </c>
      <c r="C115" s="1">
        <f>SUM(E115:AZ115)</f>
        <v>29</v>
      </c>
      <c r="D115" s="1">
        <f>COUNT(E115:AZ115)</f>
        <v>1</v>
      </c>
      <c r="AP115" s="1">
        <v>29</v>
      </c>
      <c r="AS115" s="1"/>
      <c r="AT115" s="1"/>
      <c r="AU115" s="1"/>
      <c r="AV115" s="1"/>
      <c r="AW115" s="1"/>
      <c r="AX115" s="1"/>
      <c r="AY115" s="1"/>
      <c r="AZ115" s="1"/>
    </row>
    <row r="116" spans="1:52" x14ac:dyDescent="0.25">
      <c r="A116" s="1">
        <f>RANK(Tabelle2564[[#This Row],[Gesamt]],C:C,0)</f>
        <v>106</v>
      </c>
      <c r="B116" s="72" t="s">
        <v>785</v>
      </c>
      <c r="C116" s="1">
        <f>SUM(E116:AZ116)</f>
        <v>29</v>
      </c>
      <c r="D116" s="1">
        <f>COUNT(E116:AZ116)</f>
        <v>1</v>
      </c>
      <c r="AS116" s="1"/>
      <c r="AT116" s="1"/>
      <c r="AU116" s="1"/>
      <c r="AV116" s="1"/>
      <c r="AW116" s="1"/>
      <c r="AX116" s="1"/>
      <c r="AY116" s="1"/>
      <c r="AZ116" s="1">
        <v>29</v>
      </c>
    </row>
    <row r="117" spans="1:52" x14ac:dyDescent="0.25">
      <c r="A117" s="1">
        <f>RANK(Tabelle2564[[#This Row],[Gesamt]],C:C,0)</f>
        <v>106</v>
      </c>
      <c r="B117" s="72" t="s">
        <v>797</v>
      </c>
      <c r="C117" s="1">
        <f>SUM(E117:AZ117)</f>
        <v>29</v>
      </c>
      <c r="D117" s="1">
        <f>COUNT(E117:AZ117)</f>
        <v>1</v>
      </c>
      <c r="AS117" s="1"/>
      <c r="AT117" s="1"/>
      <c r="AU117" s="1"/>
      <c r="AV117" s="1"/>
      <c r="AW117" s="1"/>
      <c r="AX117" s="1"/>
      <c r="AY117" s="1"/>
      <c r="AZ117" s="1">
        <v>29</v>
      </c>
    </row>
    <row r="118" spans="1:52" x14ac:dyDescent="0.25">
      <c r="A118" s="1">
        <f>RANK(Tabelle2564[[#This Row],[Gesamt]],C:C,0)</f>
        <v>118</v>
      </c>
      <c r="B118" s="72" t="s">
        <v>1215</v>
      </c>
      <c r="C118" s="73">
        <f>SUM(E118:AZ118)</f>
        <v>28</v>
      </c>
      <c r="D118" s="73">
        <f>COUNT(E118:AZ118)</f>
        <v>1</v>
      </c>
      <c r="E118" s="1">
        <v>28</v>
      </c>
      <c r="AS118" s="1"/>
      <c r="AT118" s="1"/>
      <c r="AU118" s="1"/>
      <c r="AV118" s="1"/>
      <c r="AW118" s="1"/>
      <c r="AX118" s="1"/>
      <c r="AY118" s="1"/>
      <c r="AZ118" s="1"/>
    </row>
    <row r="119" spans="1:52" x14ac:dyDescent="0.25">
      <c r="A119" s="1">
        <f>RANK(Tabelle2564[[#This Row],[Gesamt]],C:C,0)</f>
        <v>118</v>
      </c>
      <c r="B119" s="72" t="s">
        <v>1198</v>
      </c>
      <c r="C119" s="1">
        <f>SUM(E119:AZ119)</f>
        <v>28</v>
      </c>
      <c r="D119" s="1">
        <f>COUNT(E119:AZ119)</f>
        <v>1</v>
      </c>
      <c r="G119" s="1">
        <v>28</v>
      </c>
      <c r="AS119" s="1"/>
      <c r="AT119" s="1"/>
      <c r="AU119" s="1"/>
      <c r="AV119" s="1"/>
      <c r="AW119" s="1"/>
      <c r="AX119" s="1"/>
      <c r="AY119" s="1"/>
      <c r="AZ119" s="1"/>
    </row>
    <row r="120" spans="1:52" x14ac:dyDescent="0.25">
      <c r="A120" s="1">
        <f>RANK(Tabelle2564[[#This Row],[Gesamt]],C:C,0)</f>
        <v>118</v>
      </c>
      <c r="B120" s="72" t="s">
        <v>1194</v>
      </c>
      <c r="C120" s="1">
        <f>SUM(E120:AZ120)</f>
        <v>28</v>
      </c>
      <c r="D120" s="1">
        <f>COUNT(E120:AZ120)</f>
        <v>1</v>
      </c>
      <c r="H120" s="1">
        <v>28</v>
      </c>
      <c r="AS120" s="1"/>
      <c r="AT120" s="1"/>
      <c r="AU120" s="1"/>
      <c r="AV120" s="1"/>
      <c r="AW120" s="1"/>
      <c r="AX120" s="1"/>
      <c r="AY120" s="1"/>
      <c r="AZ120" s="1"/>
    </row>
    <row r="121" spans="1:52" x14ac:dyDescent="0.25">
      <c r="A121" s="1">
        <f>RANK(Tabelle2564[[#This Row],[Gesamt]],C:C,0)</f>
        <v>118</v>
      </c>
      <c r="B121" s="72" t="s">
        <v>1195</v>
      </c>
      <c r="C121" s="1">
        <f>SUM(E121:AZ121)</f>
        <v>28</v>
      </c>
      <c r="D121" s="1">
        <f>COUNT(E121:AZ121)</f>
        <v>1</v>
      </c>
      <c r="H121" s="1">
        <v>28</v>
      </c>
      <c r="AS121" s="1"/>
      <c r="AT121" s="1"/>
      <c r="AU121" s="1"/>
      <c r="AV121" s="1"/>
      <c r="AW121" s="1"/>
      <c r="AX121" s="1"/>
      <c r="AY121" s="1"/>
      <c r="AZ121" s="1"/>
    </row>
    <row r="122" spans="1:52" x14ac:dyDescent="0.25">
      <c r="A122" s="1">
        <f>RANK(Tabelle2564[[#This Row],[Gesamt]],C:C,0)</f>
        <v>118</v>
      </c>
      <c r="B122" s="72" t="s">
        <v>1156</v>
      </c>
      <c r="C122" s="1">
        <f>SUM(E122:AZ122)</f>
        <v>28</v>
      </c>
      <c r="D122" s="1">
        <f>COUNT(E122:AZ122)</f>
        <v>1</v>
      </c>
      <c r="L122" s="1">
        <v>28</v>
      </c>
      <c r="AS122" s="1"/>
      <c r="AT122" s="1"/>
      <c r="AU122" s="1"/>
      <c r="AV122" s="1"/>
      <c r="AW122" s="1"/>
      <c r="AX122" s="1"/>
      <c r="AY122" s="1"/>
      <c r="AZ122" s="1"/>
    </row>
    <row r="123" spans="1:52" x14ac:dyDescent="0.25">
      <c r="A123" s="1">
        <f>RANK(Tabelle2564[[#This Row],[Gesamt]],C:C,0)</f>
        <v>118</v>
      </c>
      <c r="B123" s="72" t="s">
        <v>1157</v>
      </c>
      <c r="C123" s="1">
        <f>SUM(E123:AZ123)</f>
        <v>28</v>
      </c>
      <c r="D123" s="1">
        <f>COUNT(E123:AZ123)</f>
        <v>1</v>
      </c>
      <c r="L123" s="1">
        <v>28</v>
      </c>
      <c r="AS123" s="1"/>
      <c r="AT123" s="1"/>
      <c r="AU123" s="1"/>
      <c r="AV123" s="1"/>
      <c r="AW123" s="1"/>
      <c r="AX123" s="1"/>
      <c r="AY123" s="1"/>
      <c r="AZ123" s="1"/>
    </row>
    <row r="124" spans="1:52" x14ac:dyDescent="0.25">
      <c r="A124" s="1">
        <f>RANK(Tabelle2564[[#This Row],[Gesamt]],C:C,0)</f>
        <v>118</v>
      </c>
      <c r="B124" s="72" t="s">
        <v>1117</v>
      </c>
      <c r="C124" s="1">
        <f>SUM(E124:AZ124)</f>
        <v>28</v>
      </c>
      <c r="D124" s="1">
        <f>COUNT(E124:AZ124)</f>
        <v>1</v>
      </c>
      <c r="Q124" s="1">
        <v>28</v>
      </c>
      <c r="AS124" s="1"/>
      <c r="AT124" s="1"/>
      <c r="AU124" s="1"/>
      <c r="AV124" s="1"/>
      <c r="AW124" s="1"/>
      <c r="AX124" s="1"/>
      <c r="AY124" s="1"/>
      <c r="AZ124" s="1"/>
    </row>
    <row r="125" spans="1:52" x14ac:dyDescent="0.25">
      <c r="A125" s="1">
        <f>RANK(Tabelle2564[[#This Row],[Gesamt]],C:C,0)</f>
        <v>118</v>
      </c>
      <c r="B125" s="72" t="s">
        <v>1098</v>
      </c>
      <c r="C125" s="1">
        <f>SUM(E125:AZ125)</f>
        <v>28</v>
      </c>
      <c r="D125" s="1">
        <f>COUNT(E125:AZ125)</f>
        <v>1</v>
      </c>
      <c r="S125" s="1">
        <v>28</v>
      </c>
      <c r="AS125" s="1"/>
      <c r="AT125" s="1"/>
      <c r="AU125" s="1"/>
      <c r="AV125" s="1"/>
      <c r="AW125" s="1"/>
      <c r="AX125" s="1"/>
      <c r="AY125" s="1"/>
      <c r="AZ125" s="1"/>
    </row>
    <row r="126" spans="1:52" x14ac:dyDescent="0.25">
      <c r="A126" s="1">
        <f>RANK(Tabelle2564[[#This Row],[Gesamt]],C:C,0)</f>
        <v>118</v>
      </c>
      <c r="B126" s="72" t="s">
        <v>1022</v>
      </c>
      <c r="C126" s="1">
        <f>SUM(E126:AZ126)</f>
        <v>28</v>
      </c>
      <c r="D126" s="1">
        <f>COUNT(E126:AZ126)</f>
        <v>1</v>
      </c>
      <c r="AA126" s="1">
        <v>28</v>
      </c>
      <c r="AS126" s="1"/>
      <c r="AT126" s="1"/>
      <c r="AU126" s="1"/>
      <c r="AV126" s="1"/>
      <c r="AW126" s="1"/>
      <c r="AX126" s="1"/>
      <c r="AY126" s="1"/>
      <c r="AZ126" s="1"/>
    </row>
    <row r="127" spans="1:52" x14ac:dyDescent="0.25">
      <c r="A127" s="1">
        <f>RANK(Tabelle2564[[#This Row],[Gesamt]],C:C,0)</f>
        <v>118</v>
      </c>
      <c r="B127" s="72" t="s">
        <v>938</v>
      </c>
      <c r="C127" s="1">
        <f>SUM(E127:AZ127)</f>
        <v>28</v>
      </c>
      <c r="D127" s="1">
        <f>COUNT(E127:AZ127)</f>
        <v>1</v>
      </c>
      <c r="AJ127" s="1">
        <v>28</v>
      </c>
      <c r="AS127" s="1"/>
      <c r="AT127" s="1"/>
      <c r="AU127" s="1"/>
      <c r="AV127" s="1"/>
      <c r="AW127" s="1"/>
      <c r="AX127" s="1"/>
      <c r="AY127" s="1"/>
      <c r="AZ127" s="1"/>
    </row>
    <row r="128" spans="1:52" x14ac:dyDescent="0.25">
      <c r="A128" s="1">
        <f>RANK(Tabelle2564[[#This Row],[Gesamt]],C:C,0)</f>
        <v>118</v>
      </c>
      <c r="B128" s="72" t="s">
        <v>899</v>
      </c>
      <c r="C128" s="1">
        <f>SUM(E128:AZ128)</f>
        <v>28</v>
      </c>
      <c r="D128" s="1">
        <f>COUNT(E128:AZ128)</f>
        <v>1</v>
      </c>
      <c r="AN128" s="1">
        <v>28</v>
      </c>
      <c r="AS128" s="1"/>
      <c r="AT128" s="1"/>
      <c r="AU128" s="1"/>
      <c r="AV128" s="1"/>
      <c r="AW128" s="1"/>
      <c r="AX128" s="1"/>
      <c r="AY128" s="1"/>
      <c r="AZ128" s="1"/>
    </row>
    <row r="129" spans="1:52" x14ac:dyDescent="0.25">
      <c r="A129" s="1">
        <f>RANK(Tabelle2564[[#This Row],[Gesamt]],C:C,0)</f>
        <v>118</v>
      </c>
      <c r="B129" s="72" t="s">
        <v>375</v>
      </c>
      <c r="C129" s="1">
        <f>SUM(E129:AZ129)</f>
        <v>28</v>
      </c>
      <c r="D129" s="1">
        <f>COUNT(E129:AZ129)</f>
        <v>1</v>
      </c>
      <c r="AS129" s="1"/>
      <c r="AT129" s="1"/>
      <c r="AU129" s="1"/>
      <c r="AV129" s="1"/>
      <c r="AW129" s="1"/>
      <c r="AX129" s="1"/>
      <c r="AY129" s="1"/>
      <c r="AZ129" s="1">
        <v>28</v>
      </c>
    </row>
    <row r="130" spans="1:52" x14ac:dyDescent="0.25">
      <c r="A130" s="1">
        <f>RANK(Tabelle2564[[#This Row],[Gesamt]],C:C,0)</f>
        <v>130</v>
      </c>
      <c r="B130" s="72" t="s">
        <v>1199</v>
      </c>
      <c r="C130" s="1">
        <f>SUM(E130:AZ130)</f>
        <v>27</v>
      </c>
      <c r="D130" s="1">
        <f>COUNT(E130:AZ130)</f>
        <v>1</v>
      </c>
      <c r="G130" s="1">
        <v>27</v>
      </c>
      <c r="AS130" s="1"/>
      <c r="AT130" s="1"/>
      <c r="AU130" s="1"/>
      <c r="AV130" s="1"/>
      <c r="AW130" s="1"/>
      <c r="AX130" s="1"/>
      <c r="AY130" s="1"/>
      <c r="AZ130" s="1"/>
    </row>
    <row r="131" spans="1:52" x14ac:dyDescent="0.25">
      <c r="A131" s="1">
        <f>RANK(Tabelle2564[[#This Row],[Gesamt]],C:C,0)</f>
        <v>130</v>
      </c>
      <c r="B131" s="72" t="s">
        <v>1169</v>
      </c>
      <c r="C131" s="1">
        <f>SUM(E131:AZ131)</f>
        <v>27</v>
      </c>
      <c r="D131" s="1">
        <f>COUNT(E131:AZ131)</f>
        <v>1</v>
      </c>
      <c r="K131" s="1">
        <v>27</v>
      </c>
      <c r="AS131" s="1"/>
      <c r="AT131" s="1"/>
      <c r="AU131" s="1"/>
      <c r="AV131" s="1"/>
      <c r="AW131" s="1"/>
      <c r="AX131" s="1"/>
      <c r="AY131" s="1"/>
      <c r="AZ131" s="1"/>
    </row>
    <row r="132" spans="1:52" x14ac:dyDescent="0.25">
      <c r="A132" s="1">
        <f>RANK(Tabelle2564[[#This Row],[Gesamt]],C:C,0)</f>
        <v>130</v>
      </c>
      <c r="B132" s="72" t="s">
        <v>1150</v>
      </c>
      <c r="C132" s="1">
        <f>SUM(E132:AZ132)</f>
        <v>27</v>
      </c>
      <c r="D132" s="1">
        <f>COUNT(E132:AZ132)</f>
        <v>1</v>
      </c>
      <c r="M132" s="1">
        <v>27</v>
      </c>
      <c r="AS132" s="1"/>
      <c r="AT132" s="1"/>
      <c r="AU132" s="1"/>
      <c r="AV132" s="1"/>
      <c r="AW132" s="1"/>
      <c r="AX132" s="1"/>
      <c r="AY132" s="1"/>
      <c r="AZ132" s="1"/>
    </row>
    <row r="133" spans="1:52" x14ac:dyDescent="0.25">
      <c r="A133" s="1">
        <f>RANK(Tabelle2564[[#This Row],[Gesamt]],C:C,0)</f>
        <v>130</v>
      </c>
      <c r="B133" s="72" t="s">
        <v>1126</v>
      </c>
      <c r="C133" s="1">
        <f>SUM(E133:AZ133)</f>
        <v>27</v>
      </c>
      <c r="D133" s="1">
        <f>COUNT(E133:AZ133)</f>
        <v>1</v>
      </c>
      <c r="P133" s="1">
        <v>27</v>
      </c>
      <c r="AS133" s="1"/>
      <c r="AT133" s="1"/>
      <c r="AU133" s="1"/>
      <c r="AV133" s="1"/>
      <c r="AW133" s="1"/>
      <c r="AX133" s="1"/>
      <c r="AY133" s="1"/>
      <c r="AZ133" s="1"/>
    </row>
    <row r="134" spans="1:52" x14ac:dyDescent="0.25">
      <c r="A134" s="1">
        <f>RANK(Tabelle2564[[#This Row],[Gesamt]],C:C,0)</f>
        <v>130</v>
      </c>
      <c r="B134" s="72" t="s">
        <v>740</v>
      </c>
      <c r="C134" s="1">
        <f>SUM(E134:AZ134)</f>
        <v>27</v>
      </c>
      <c r="D134" s="1">
        <f>COUNT(E134:AZ134)</f>
        <v>1</v>
      </c>
      <c r="P134" s="1">
        <v>27</v>
      </c>
      <c r="AS134" s="1"/>
      <c r="AT134" s="1"/>
      <c r="AU134" s="1"/>
      <c r="AV134" s="1"/>
      <c r="AW134" s="1"/>
      <c r="AX134" s="1"/>
      <c r="AY134" s="1"/>
      <c r="AZ134" s="1"/>
    </row>
    <row r="135" spans="1:52" x14ac:dyDescent="0.25">
      <c r="A135" s="1">
        <f>RANK(Tabelle2564[[#This Row],[Gesamt]],C:C,0)</f>
        <v>130</v>
      </c>
      <c r="B135" s="72" t="s">
        <v>1118</v>
      </c>
      <c r="C135" s="1">
        <f>SUM(E135:AZ135)</f>
        <v>27</v>
      </c>
      <c r="D135" s="1">
        <f>COUNT(E135:AZ135)</f>
        <v>1</v>
      </c>
      <c r="Q135" s="1">
        <v>27</v>
      </c>
      <c r="AS135" s="1"/>
      <c r="AT135" s="1"/>
      <c r="AU135" s="1"/>
      <c r="AV135" s="1"/>
      <c r="AW135" s="1"/>
      <c r="AX135" s="1"/>
      <c r="AY135" s="1"/>
      <c r="AZ135" s="1"/>
    </row>
    <row r="136" spans="1:52" x14ac:dyDescent="0.25">
      <c r="A136" s="1">
        <f>RANK(Tabelle2564[[#This Row],[Gesamt]],C:C,0)</f>
        <v>130</v>
      </c>
      <c r="B136" s="72" t="s">
        <v>1099</v>
      </c>
      <c r="C136" s="1">
        <f>SUM(E136:AZ136)</f>
        <v>27</v>
      </c>
      <c r="D136" s="1">
        <f>COUNT(E136:AZ136)</f>
        <v>1</v>
      </c>
      <c r="S136" s="1">
        <v>27</v>
      </c>
      <c r="AS136" s="1"/>
      <c r="AT136" s="1"/>
      <c r="AU136" s="1"/>
      <c r="AV136" s="1"/>
      <c r="AW136" s="1"/>
      <c r="AX136" s="1"/>
      <c r="AY136" s="1"/>
      <c r="AZ136" s="1"/>
    </row>
    <row r="137" spans="1:52" x14ac:dyDescent="0.25">
      <c r="A137" s="1">
        <f>RANK(Tabelle2564[[#This Row],[Gesamt]],C:C,0)</f>
        <v>130</v>
      </c>
      <c r="B137" s="72" t="s">
        <v>1056</v>
      </c>
      <c r="C137" s="1">
        <f>SUM(E137:AZ137)</f>
        <v>27</v>
      </c>
      <c r="D137" s="1">
        <f>COUNT(E137:AZ137)</f>
        <v>1</v>
      </c>
      <c r="W137" s="1">
        <v>27</v>
      </c>
      <c r="AS137" s="1"/>
      <c r="AT137" s="1"/>
      <c r="AU137" s="1"/>
      <c r="AV137" s="1"/>
      <c r="AW137" s="1"/>
      <c r="AX137" s="1"/>
      <c r="AY137" s="1"/>
      <c r="AZ137" s="1"/>
    </row>
    <row r="138" spans="1:52" x14ac:dyDescent="0.25">
      <c r="A138" s="1">
        <f>RANK(Tabelle2564[[#This Row],[Gesamt]],C:C,0)</f>
        <v>130</v>
      </c>
      <c r="B138" s="72" t="s">
        <v>1058</v>
      </c>
      <c r="C138" s="1">
        <f>SUM(E138:AZ138)</f>
        <v>27</v>
      </c>
      <c r="D138" s="1">
        <f>COUNT(E138:AZ138)</f>
        <v>1</v>
      </c>
      <c r="W138" s="1">
        <v>27</v>
      </c>
      <c r="AS138" s="1"/>
      <c r="AT138" s="1"/>
      <c r="AU138" s="1"/>
      <c r="AV138" s="1"/>
      <c r="AW138" s="1"/>
      <c r="AX138" s="1"/>
      <c r="AY138" s="1"/>
      <c r="AZ138" s="1"/>
    </row>
    <row r="139" spans="1:52" x14ac:dyDescent="0.25">
      <c r="A139" s="1">
        <f>RANK(Tabelle2564[[#This Row],[Gesamt]],C:C,0)</f>
        <v>130</v>
      </c>
      <c r="B139" s="72" t="s">
        <v>1057</v>
      </c>
      <c r="C139" s="1">
        <f>SUM(E139:AZ139)</f>
        <v>27</v>
      </c>
      <c r="D139" s="1">
        <f>COUNT(E139:AZ139)</f>
        <v>1</v>
      </c>
      <c r="W139" s="1">
        <v>27</v>
      </c>
      <c r="AS139" s="1"/>
      <c r="AT139" s="1"/>
      <c r="AU139" s="1"/>
      <c r="AV139" s="1"/>
      <c r="AW139" s="1"/>
      <c r="AX139" s="1"/>
      <c r="AY139" s="1"/>
      <c r="AZ139" s="1"/>
    </row>
    <row r="140" spans="1:52" x14ac:dyDescent="0.25">
      <c r="A140" s="1">
        <f>RANK(Tabelle2564[[#This Row],[Gesamt]],C:C,0)</f>
        <v>130</v>
      </c>
      <c r="B140" s="72" t="s">
        <v>972</v>
      </c>
      <c r="C140" s="1">
        <f>SUM(E140:AZ140)</f>
        <v>27</v>
      </c>
      <c r="D140" s="1">
        <f>COUNT(E140:AZ140)</f>
        <v>1</v>
      </c>
      <c r="AF140" s="1">
        <v>27</v>
      </c>
      <c r="AS140" s="1"/>
      <c r="AT140" s="1"/>
      <c r="AU140" s="1"/>
      <c r="AV140" s="1"/>
      <c r="AW140" s="1"/>
      <c r="AX140" s="1"/>
      <c r="AY140" s="1"/>
      <c r="AZ140" s="1"/>
    </row>
    <row r="141" spans="1:52" x14ac:dyDescent="0.25">
      <c r="A141" s="1">
        <f>RANK(Tabelle2564[[#This Row],[Gesamt]],C:C,0)</f>
        <v>130</v>
      </c>
      <c r="B141" s="72" t="s">
        <v>939</v>
      </c>
      <c r="C141" s="1">
        <f>SUM(E141:AZ141)</f>
        <v>27</v>
      </c>
      <c r="D141" s="1">
        <f>COUNT(E141:AZ141)</f>
        <v>1</v>
      </c>
      <c r="AJ141" s="1">
        <v>27</v>
      </c>
      <c r="AS141" s="1"/>
      <c r="AT141" s="1"/>
      <c r="AU141" s="1"/>
      <c r="AV141" s="1"/>
      <c r="AW141" s="1"/>
      <c r="AX141" s="1"/>
      <c r="AY141" s="1"/>
      <c r="AZ141" s="1"/>
    </row>
    <row r="142" spans="1:52" x14ac:dyDescent="0.25">
      <c r="A142" s="1">
        <f>RANK(Tabelle2564[[#This Row],[Gesamt]],C:C,0)</f>
        <v>130</v>
      </c>
      <c r="B142" s="72" t="s">
        <v>910</v>
      </c>
      <c r="C142" s="1">
        <f>SUM(E142:AZ142)</f>
        <v>27</v>
      </c>
      <c r="D142" s="1">
        <f>COUNT(E142:AZ142)</f>
        <v>1</v>
      </c>
      <c r="AM142" s="1">
        <v>27</v>
      </c>
      <c r="AS142" s="1"/>
      <c r="AT142" s="1"/>
      <c r="AU142" s="1"/>
      <c r="AV142" s="1"/>
      <c r="AW142" s="1"/>
      <c r="AX142" s="1"/>
      <c r="AY142" s="1"/>
      <c r="AZ142" s="1"/>
    </row>
    <row r="143" spans="1:52" x14ac:dyDescent="0.25">
      <c r="A143" s="1">
        <f>RANK(Tabelle2564[[#This Row],[Gesamt]],C:C,0)</f>
        <v>130</v>
      </c>
      <c r="B143" s="72" t="s">
        <v>909</v>
      </c>
      <c r="C143" s="1">
        <f>SUM(E143:AZ143)</f>
        <v>27</v>
      </c>
      <c r="D143" s="1">
        <f>COUNT(E143:AZ143)</f>
        <v>1</v>
      </c>
      <c r="AM143" s="1">
        <v>27</v>
      </c>
      <c r="AS143" s="1"/>
      <c r="AT143" s="1"/>
      <c r="AU143" s="1"/>
      <c r="AV143" s="1"/>
      <c r="AW143" s="1"/>
      <c r="AX143" s="1"/>
      <c r="AY143" s="1"/>
      <c r="AZ143" s="1"/>
    </row>
    <row r="144" spans="1:52" x14ac:dyDescent="0.25">
      <c r="A144" s="1">
        <f>RANK(Tabelle2564[[#This Row],[Gesamt]],C:C,0)</f>
        <v>130</v>
      </c>
      <c r="B144" s="72" t="s">
        <v>790</v>
      </c>
      <c r="C144" s="1">
        <f>SUM(E144:AZ144)</f>
        <v>27</v>
      </c>
      <c r="D144" s="1">
        <f>COUNT(E144:AZ144)</f>
        <v>1</v>
      </c>
      <c r="AS144" s="1"/>
      <c r="AT144" s="1"/>
      <c r="AU144" s="1"/>
      <c r="AV144" s="1"/>
      <c r="AW144" s="1"/>
      <c r="AX144" s="1"/>
      <c r="AY144" s="1"/>
      <c r="AZ144" s="1">
        <v>27</v>
      </c>
    </row>
    <row r="145" spans="1:52" x14ac:dyDescent="0.25">
      <c r="A145" s="1">
        <f>RANK(Tabelle2564[[#This Row],[Gesamt]],C:C,0)</f>
        <v>130</v>
      </c>
      <c r="B145" s="72" t="s">
        <v>792</v>
      </c>
      <c r="C145" s="1">
        <f>SUM(E145:AZ145)</f>
        <v>27</v>
      </c>
      <c r="D145" s="1">
        <f>COUNT(E145:AZ145)</f>
        <v>1</v>
      </c>
      <c r="AS145" s="1"/>
      <c r="AT145" s="1"/>
      <c r="AU145" s="1"/>
      <c r="AV145" s="1"/>
      <c r="AW145" s="1"/>
      <c r="AX145" s="1"/>
      <c r="AY145" s="1"/>
      <c r="AZ145" s="1">
        <v>27</v>
      </c>
    </row>
    <row r="146" spans="1:52" x14ac:dyDescent="0.25">
      <c r="A146" s="1">
        <f>RANK(Tabelle2564[[#This Row],[Gesamt]],C:C,0)</f>
        <v>130</v>
      </c>
      <c r="B146" s="72" t="s">
        <v>793</v>
      </c>
      <c r="C146" s="1">
        <f>SUM(E146:AZ146)</f>
        <v>27</v>
      </c>
      <c r="D146" s="1">
        <f>COUNT(E146:AZ146)</f>
        <v>1</v>
      </c>
      <c r="AS146" s="1"/>
      <c r="AT146" s="1"/>
      <c r="AU146" s="1"/>
      <c r="AV146" s="1"/>
      <c r="AW146" s="1"/>
      <c r="AX146" s="1"/>
      <c r="AY146" s="1"/>
      <c r="AZ146" s="1">
        <v>27</v>
      </c>
    </row>
    <row r="147" spans="1:52" x14ac:dyDescent="0.25">
      <c r="A147" s="1">
        <f>RANK(Tabelle2564[[#This Row],[Gesamt]],C:C,0)</f>
        <v>147</v>
      </c>
      <c r="B147" s="72" t="s">
        <v>1197</v>
      </c>
      <c r="C147" s="1">
        <f>SUM(E147:AZ147)</f>
        <v>26</v>
      </c>
      <c r="D147" s="1">
        <f>COUNT(E147:AZ147)</f>
        <v>1</v>
      </c>
      <c r="H147" s="1">
        <v>26</v>
      </c>
      <c r="AS147" s="1"/>
      <c r="AT147" s="1"/>
      <c r="AU147" s="1"/>
      <c r="AV147" s="1"/>
      <c r="AW147" s="1"/>
      <c r="AX147" s="1"/>
      <c r="AY147" s="1"/>
      <c r="AZ147" s="1"/>
    </row>
    <row r="148" spans="1:52" x14ac:dyDescent="0.25">
      <c r="A148" s="1">
        <f>RANK(Tabelle2564[[#This Row],[Gesamt]],C:C,0)</f>
        <v>147</v>
      </c>
      <c r="B148" s="72" t="s">
        <v>1119</v>
      </c>
      <c r="C148" s="1">
        <f>SUM(E148:AZ148)</f>
        <v>26</v>
      </c>
      <c r="D148" s="1">
        <f>COUNT(E148:AZ148)</f>
        <v>1</v>
      </c>
      <c r="Q148" s="1">
        <v>26</v>
      </c>
      <c r="AS148" s="1"/>
      <c r="AT148" s="1"/>
      <c r="AU148" s="1"/>
      <c r="AV148" s="1"/>
      <c r="AW148" s="1"/>
      <c r="AX148" s="1"/>
      <c r="AY148" s="1"/>
      <c r="AZ148" s="1"/>
    </row>
    <row r="149" spans="1:52" x14ac:dyDescent="0.25">
      <c r="A149" s="1">
        <f>RANK(Tabelle2564[[#This Row],[Gesamt]],C:C,0)</f>
        <v>147</v>
      </c>
      <c r="B149" s="72" t="s">
        <v>1100</v>
      </c>
      <c r="C149" s="1">
        <f>SUM(E149:AZ149)</f>
        <v>26</v>
      </c>
      <c r="D149" s="1">
        <f>COUNT(E149:AZ149)</f>
        <v>1</v>
      </c>
      <c r="S149" s="1">
        <v>26</v>
      </c>
      <c r="AS149" s="1"/>
      <c r="AT149" s="1"/>
      <c r="AU149" s="1"/>
      <c r="AV149" s="1"/>
      <c r="AW149" s="1"/>
      <c r="AX149" s="1"/>
      <c r="AY149" s="1"/>
      <c r="AZ149" s="1"/>
    </row>
    <row r="150" spans="1:52" x14ac:dyDescent="0.25">
      <c r="A150" s="1">
        <f>RANK(Tabelle2564[[#This Row],[Gesamt]],C:C,0)</f>
        <v>147</v>
      </c>
      <c r="B150" s="72" t="s">
        <v>1045</v>
      </c>
      <c r="C150" s="1">
        <f>SUM(E150:AZ150)</f>
        <v>26</v>
      </c>
      <c r="D150" s="1">
        <f>COUNT(E150:AZ150)</f>
        <v>1</v>
      </c>
      <c r="X150" s="1">
        <v>26</v>
      </c>
      <c r="AS150" s="1"/>
      <c r="AT150" s="1"/>
      <c r="AU150" s="1"/>
      <c r="AV150" s="1"/>
      <c r="AW150" s="1"/>
      <c r="AX150" s="1"/>
      <c r="AY150" s="1"/>
      <c r="AZ150" s="1"/>
    </row>
    <row r="151" spans="1:52" x14ac:dyDescent="0.25">
      <c r="A151" s="1">
        <f>RANK(Tabelle2564[[#This Row],[Gesamt]],C:C,0)</f>
        <v>147</v>
      </c>
      <c r="B151" s="72" t="s">
        <v>940</v>
      </c>
      <c r="C151" s="1">
        <f>SUM(E151:AZ151)</f>
        <v>26</v>
      </c>
      <c r="D151" s="1">
        <f>COUNT(E151:AZ151)</f>
        <v>1</v>
      </c>
      <c r="AJ151" s="1">
        <v>26</v>
      </c>
      <c r="AS151" s="1"/>
      <c r="AT151" s="1"/>
      <c r="AU151" s="1"/>
      <c r="AV151" s="1"/>
      <c r="AW151" s="1"/>
      <c r="AX151" s="1"/>
      <c r="AY151" s="1"/>
      <c r="AZ151" s="1"/>
    </row>
    <row r="152" spans="1:52" x14ac:dyDescent="0.25">
      <c r="A152" s="1">
        <f>RANK(Tabelle2564[[#This Row],[Gesamt]],C:C,0)</f>
        <v>147</v>
      </c>
      <c r="B152" s="72" t="s">
        <v>919</v>
      </c>
      <c r="C152" s="1">
        <f>SUM(E152:AZ152)</f>
        <v>26</v>
      </c>
      <c r="D152" s="1">
        <f>COUNT(E152:AZ152)</f>
        <v>1</v>
      </c>
      <c r="AL152" s="1">
        <v>26</v>
      </c>
      <c r="AS152" s="1"/>
      <c r="AT152" s="1"/>
      <c r="AU152" s="1"/>
      <c r="AV152" s="1"/>
      <c r="AW152" s="1"/>
      <c r="AX152" s="1"/>
      <c r="AY152" s="1"/>
      <c r="AZ152" s="1"/>
    </row>
    <row r="153" spans="1:52" x14ac:dyDescent="0.25">
      <c r="A153" s="1">
        <f>RANK(Tabelle2564[[#This Row],[Gesamt]],C:C,0)</f>
        <v>147</v>
      </c>
      <c r="B153" s="72" t="s">
        <v>889</v>
      </c>
      <c r="C153" s="1">
        <f>SUM(E153:AZ153)</f>
        <v>26</v>
      </c>
      <c r="D153" s="1">
        <f>COUNT(E153:AZ153)</f>
        <v>1</v>
      </c>
      <c r="AO153" s="1">
        <v>26</v>
      </c>
      <c r="AS153" s="1"/>
      <c r="AT153" s="1"/>
      <c r="AU153" s="1"/>
      <c r="AV153" s="1"/>
      <c r="AW153" s="1"/>
      <c r="AX153" s="1"/>
      <c r="AY153" s="1"/>
      <c r="AZ153" s="1"/>
    </row>
    <row r="154" spans="1:52" x14ac:dyDescent="0.25">
      <c r="A154" s="1">
        <f>RANK(Tabelle2564[[#This Row],[Gesamt]],C:C,0)</f>
        <v>147</v>
      </c>
      <c r="B154" s="72" t="s">
        <v>872</v>
      </c>
      <c r="C154" s="1">
        <f>SUM(E154:AZ154)</f>
        <v>26</v>
      </c>
      <c r="D154" s="1">
        <f>COUNT(E154:AZ154)</f>
        <v>1</v>
      </c>
      <c r="AQ154" s="1">
        <v>26</v>
      </c>
      <c r="AS154" s="1"/>
      <c r="AT154" s="1"/>
      <c r="AU154" s="1"/>
      <c r="AV154" s="1"/>
      <c r="AW154" s="1"/>
      <c r="AX154" s="1"/>
      <c r="AY154" s="1"/>
      <c r="AZ154" s="1"/>
    </row>
    <row r="155" spans="1:52" x14ac:dyDescent="0.25">
      <c r="A155" s="1">
        <f>RANK(Tabelle2564[[#This Row],[Gesamt]],C:C,0)</f>
        <v>155</v>
      </c>
      <c r="B155" s="72" t="s">
        <v>1208</v>
      </c>
      <c r="C155" s="1">
        <f>SUM(E155:AZ155)</f>
        <v>25</v>
      </c>
      <c r="D155" s="1">
        <f>COUNT(E155:AZ155)</f>
        <v>1</v>
      </c>
      <c r="F155" s="1">
        <v>25</v>
      </c>
      <c r="AS155" s="1"/>
      <c r="AT155" s="1"/>
      <c r="AU155" s="1"/>
      <c r="AV155" s="1"/>
      <c r="AW155" s="1"/>
      <c r="AX155" s="1"/>
      <c r="AY155" s="1"/>
      <c r="AZ155" s="1"/>
    </row>
    <row r="156" spans="1:52" x14ac:dyDescent="0.25">
      <c r="A156" s="1">
        <f>RANK(Tabelle2564[[#This Row],[Gesamt]],C:C,0)</f>
        <v>155</v>
      </c>
      <c r="B156" s="72" t="s">
        <v>1179</v>
      </c>
      <c r="C156" s="1">
        <f>SUM(E156:AZ156)</f>
        <v>25</v>
      </c>
      <c r="D156" s="1">
        <f>COUNT(E156:AZ156)</f>
        <v>1</v>
      </c>
      <c r="J156" s="1">
        <v>25</v>
      </c>
      <c r="AS156" s="1"/>
      <c r="AT156" s="1"/>
      <c r="AU156" s="1"/>
      <c r="AV156" s="1"/>
      <c r="AW156" s="1"/>
      <c r="AX156" s="1"/>
      <c r="AY156" s="1"/>
      <c r="AZ156" s="1"/>
    </row>
    <row r="157" spans="1:52" x14ac:dyDescent="0.25">
      <c r="A157" s="1">
        <f>RANK(Tabelle2564[[#This Row],[Gesamt]],C:C,0)</f>
        <v>155</v>
      </c>
      <c r="B157" s="72" t="s">
        <v>1170</v>
      </c>
      <c r="C157" s="1">
        <f>SUM(E157:AZ157)</f>
        <v>25</v>
      </c>
      <c r="D157" s="1">
        <f>COUNT(E157:AZ157)</f>
        <v>1</v>
      </c>
      <c r="K157" s="1">
        <v>25</v>
      </c>
      <c r="AS157" s="1"/>
      <c r="AT157" s="1"/>
      <c r="AU157" s="1"/>
      <c r="AV157" s="1"/>
      <c r="AW157" s="1"/>
      <c r="AX157" s="1"/>
      <c r="AY157" s="1"/>
      <c r="AZ157" s="1"/>
    </row>
    <row r="158" spans="1:52" x14ac:dyDescent="0.25">
      <c r="A158" s="1">
        <f>RANK(Tabelle2564[[#This Row],[Gesamt]],C:C,0)</f>
        <v>155</v>
      </c>
      <c r="B158" s="72" t="s">
        <v>1159</v>
      </c>
      <c r="C158" s="1">
        <f>SUM(E158:AZ158)</f>
        <v>25</v>
      </c>
      <c r="D158" s="1">
        <f>COUNT(E158:AZ158)</f>
        <v>1</v>
      </c>
      <c r="L158" s="1">
        <v>25</v>
      </c>
      <c r="AS158" s="1"/>
      <c r="AT158" s="1"/>
      <c r="AU158" s="1"/>
      <c r="AV158" s="1"/>
      <c r="AW158" s="1"/>
      <c r="AX158" s="1"/>
      <c r="AY158" s="1"/>
      <c r="AZ158" s="1"/>
    </row>
    <row r="159" spans="1:52" x14ac:dyDescent="0.25">
      <c r="A159" s="1">
        <f>RANK(Tabelle2564[[#This Row],[Gesamt]],C:C,0)</f>
        <v>155</v>
      </c>
      <c r="B159" s="72" t="s">
        <v>1161</v>
      </c>
      <c r="C159" s="1">
        <f>SUM(E159:AZ159)</f>
        <v>25</v>
      </c>
      <c r="D159" s="1">
        <f>COUNT(E159:AZ159)</f>
        <v>1</v>
      </c>
      <c r="L159" s="1">
        <v>25</v>
      </c>
      <c r="AS159" s="1"/>
      <c r="AT159" s="1"/>
      <c r="AU159" s="1"/>
      <c r="AV159" s="1"/>
      <c r="AW159" s="1"/>
      <c r="AX159" s="1"/>
      <c r="AY159" s="1"/>
      <c r="AZ159" s="1"/>
    </row>
    <row r="160" spans="1:52" x14ac:dyDescent="0.25">
      <c r="A160" s="1">
        <f>RANK(Tabelle2564[[#This Row],[Gesamt]],C:C,0)</f>
        <v>155</v>
      </c>
      <c r="B160" s="72" t="s">
        <v>1160</v>
      </c>
      <c r="C160" s="1">
        <f>SUM(E160:AZ160)</f>
        <v>25</v>
      </c>
      <c r="D160" s="1">
        <f>COUNT(E160:AZ160)</f>
        <v>1</v>
      </c>
      <c r="L160" s="1">
        <v>25</v>
      </c>
      <c r="AS160" s="1"/>
      <c r="AT160" s="1"/>
      <c r="AU160" s="1"/>
      <c r="AV160" s="1"/>
      <c r="AW160" s="1"/>
      <c r="AX160" s="1"/>
      <c r="AY160" s="1"/>
      <c r="AZ160" s="1"/>
    </row>
    <row r="161" spans="1:52" x14ac:dyDescent="0.25">
      <c r="A161" s="1">
        <f>RANK(Tabelle2564[[#This Row],[Gesamt]],C:C,0)</f>
        <v>155</v>
      </c>
      <c r="B161" s="72" t="s">
        <v>1158</v>
      </c>
      <c r="C161" s="1">
        <f>SUM(E161:AZ161)</f>
        <v>25</v>
      </c>
      <c r="D161" s="1">
        <f>COUNT(E161:AZ161)</f>
        <v>1</v>
      </c>
      <c r="L161" s="1">
        <v>25</v>
      </c>
      <c r="AS161" s="1"/>
      <c r="AT161" s="1"/>
      <c r="AU161" s="1"/>
      <c r="AV161" s="1"/>
      <c r="AW161" s="1"/>
      <c r="AX161" s="1"/>
      <c r="AY161" s="1"/>
      <c r="AZ161" s="1"/>
    </row>
    <row r="162" spans="1:52" x14ac:dyDescent="0.25">
      <c r="A162" s="1">
        <f>RANK(Tabelle2564[[#This Row],[Gesamt]],C:C,0)</f>
        <v>155</v>
      </c>
      <c r="B162" s="72" t="s">
        <v>1151</v>
      </c>
      <c r="C162" s="1">
        <f>SUM(E162:AZ162)</f>
        <v>25</v>
      </c>
      <c r="D162" s="1">
        <f>COUNT(E162:AZ162)</f>
        <v>1</v>
      </c>
      <c r="M162" s="1">
        <v>25</v>
      </c>
      <c r="AS162" s="1"/>
      <c r="AT162" s="1"/>
      <c r="AU162" s="1"/>
      <c r="AV162" s="1"/>
      <c r="AW162" s="1"/>
      <c r="AX162" s="1"/>
      <c r="AY162" s="1"/>
      <c r="AZ162" s="1"/>
    </row>
    <row r="163" spans="1:52" x14ac:dyDescent="0.25">
      <c r="A163" s="1">
        <f>RANK(Tabelle2564[[#This Row],[Gesamt]],C:C,0)</f>
        <v>155</v>
      </c>
      <c r="B163" s="72" t="s">
        <v>1105</v>
      </c>
      <c r="C163" s="1">
        <f>SUM(E163:AZ163)</f>
        <v>25</v>
      </c>
      <c r="D163" s="1">
        <f>COUNT(E163:AZ163)</f>
        <v>1</v>
      </c>
      <c r="S163" s="1">
        <v>25</v>
      </c>
      <c r="AS163" s="1"/>
      <c r="AT163" s="1"/>
      <c r="AU163" s="1"/>
      <c r="AV163" s="1"/>
      <c r="AW163" s="1"/>
      <c r="AX163" s="1"/>
      <c r="AY163" s="1"/>
      <c r="AZ163" s="1"/>
    </row>
    <row r="164" spans="1:52" x14ac:dyDescent="0.25">
      <c r="A164" s="1">
        <f>RANK(Tabelle2564[[#This Row],[Gesamt]],C:C,0)</f>
        <v>155</v>
      </c>
      <c r="B164" s="72" t="s">
        <v>1101</v>
      </c>
      <c r="C164" s="1">
        <f>SUM(E164:AZ164)</f>
        <v>25</v>
      </c>
      <c r="D164" s="1">
        <f>COUNT(E164:AZ164)</f>
        <v>1</v>
      </c>
      <c r="S164" s="1">
        <v>25</v>
      </c>
      <c r="AS164" s="1"/>
      <c r="AT164" s="1"/>
      <c r="AU164" s="1"/>
      <c r="AV164" s="1"/>
      <c r="AW164" s="1"/>
      <c r="AX164" s="1"/>
      <c r="AY164" s="1"/>
      <c r="AZ164" s="1"/>
    </row>
    <row r="165" spans="1:52" x14ac:dyDescent="0.25">
      <c r="A165" s="1">
        <f>RANK(Tabelle2564[[#This Row],[Gesamt]],C:C,0)</f>
        <v>155</v>
      </c>
      <c r="B165" s="72" t="s">
        <v>1085</v>
      </c>
      <c r="C165" s="1">
        <f>SUM(E165:AZ165)</f>
        <v>25</v>
      </c>
      <c r="D165" s="1">
        <f>COUNT(E165:AZ165)</f>
        <v>1</v>
      </c>
      <c r="T165" s="1">
        <v>25</v>
      </c>
      <c r="AS165" s="1"/>
      <c r="AT165" s="1"/>
      <c r="AU165" s="1"/>
      <c r="AV165" s="1"/>
      <c r="AW165" s="1"/>
      <c r="AX165" s="1"/>
      <c r="AY165" s="1"/>
      <c r="AZ165" s="1"/>
    </row>
    <row r="166" spans="1:52" x14ac:dyDescent="0.25">
      <c r="A166" s="1">
        <f>RANK(Tabelle2564[[#This Row],[Gesamt]],C:C,0)</f>
        <v>155</v>
      </c>
      <c r="B166" s="72" t="s">
        <v>1004</v>
      </c>
      <c r="C166" s="1">
        <f>SUM(E166:AZ166)</f>
        <v>25</v>
      </c>
      <c r="D166" s="1">
        <f>COUNT(E166:AZ166)</f>
        <v>1</v>
      </c>
      <c r="AC166" s="1">
        <v>25</v>
      </c>
      <c r="AS166" s="1"/>
      <c r="AT166" s="1"/>
      <c r="AU166" s="1"/>
      <c r="AV166" s="1"/>
      <c r="AW166" s="1"/>
      <c r="AX166" s="1"/>
      <c r="AY166" s="1"/>
      <c r="AZ166" s="1"/>
    </row>
    <row r="167" spans="1:52" x14ac:dyDescent="0.25">
      <c r="A167" s="1">
        <f>RANK(Tabelle2564[[#This Row],[Gesamt]],C:C,0)</f>
        <v>155</v>
      </c>
      <c r="B167" s="72" t="s">
        <v>959</v>
      </c>
      <c r="C167" s="1">
        <f>SUM(E167:AZ167)</f>
        <v>25</v>
      </c>
      <c r="D167" s="1">
        <f>COUNT(E167:AZ167)</f>
        <v>1</v>
      </c>
      <c r="AG167" s="1">
        <v>25</v>
      </c>
      <c r="AS167" s="1"/>
      <c r="AT167" s="1"/>
      <c r="AU167" s="1"/>
      <c r="AV167" s="1"/>
      <c r="AW167" s="1"/>
      <c r="AX167" s="1"/>
      <c r="AY167" s="1"/>
      <c r="AZ167" s="1"/>
    </row>
    <row r="168" spans="1:52" x14ac:dyDescent="0.25">
      <c r="A168" s="1">
        <f>RANK(Tabelle2564[[#This Row],[Gesamt]],C:C,0)</f>
        <v>155</v>
      </c>
      <c r="B168" s="72" t="s">
        <v>947</v>
      </c>
      <c r="C168" s="1">
        <f>SUM(E168:AZ168)</f>
        <v>25</v>
      </c>
      <c r="D168" s="1">
        <f>COUNT(E168:AZ168)</f>
        <v>1</v>
      </c>
      <c r="AI168" s="1">
        <v>25</v>
      </c>
      <c r="AS168" s="1"/>
      <c r="AT168" s="1"/>
      <c r="AU168" s="1"/>
      <c r="AV168" s="1"/>
      <c r="AW168" s="1"/>
      <c r="AX168" s="1"/>
      <c r="AY168" s="1"/>
      <c r="AZ168" s="1"/>
    </row>
    <row r="169" spans="1:52" x14ac:dyDescent="0.25">
      <c r="A169" s="1">
        <f>RANK(Tabelle2564[[#This Row],[Gesamt]],C:C,0)</f>
        <v>155</v>
      </c>
      <c r="B169" s="72" t="s">
        <v>911</v>
      </c>
      <c r="C169" s="1">
        <f>SUM(E169:AZ169)</f>
        <v>25</v>
      </c>
      <c r="D169" s="1">
        <f>COUNT(E169:AZ169)</f>
        <v>1</v>
      </c>
      <c r="AM169" s="1">
        <v>25</v>
      </c>
      <c r="AS169" s="1"/>
      <c r="AT169" s="1"/>
      <c r="AU169" s="1"/>
      <c r="AV169" s="1"/>
      <c r="AW169" s="1"/>
      <c r="AX169" s="1"/>
      <c r="AY169" s="1"/>
      <c r="AZ169" s="1"/>
    </row>
    <row r="170" spans="1:52" x14ac:dyDescent="0.25">
      <c r="A170" s="1">
        <f>RANK(Tabelle2564[[#This Row],[Gesamt]],C:C,0)</f>
        <v>155</v>
      </c>
      <c r="B170" s="72" t="s">
        <v>912</v>
      </c>
      <c r="C170" s="1">
        <f>SUM(E170:AZ170)</f>
        <v>25</v>
      </c>
      <c r="D170" s="1">
        <f>COUNT(E170:AZ170)</f>
        <v>1</v>
      </c>
      <c r="AM170" s="1">
        <v>25</v>
      </c>
      <c r="AS170" s="1"/>
      <c r="AT170" s="1"/>
      <c r="AU170" s="1"/>
      <c r="AV170" s="1"/>
      <c r="AW170" s="1"/>
      <c r="AX170" s="1"/>
      <c r="AY170" s="1"/>
      <c r="AZ170" s="1"/>
    </row>
    <row r="171" spans="1:52" x14ac:dyDescent="0.25">
      <c r="A171" s="1">
        <f>RANK(Tabelle2564[[#This Row],[Gesamt]],C:C,0)</f>
        <v>155</v>
      </c>
      <c r="B171" s="72" t="s">
        <v>901</v>
      </c>
      <c r="C171" s="1">
        <f>SUM(E171:AZ171)</f>
        <v>25</v>
      </c>
      <c r="D171" s="1">
        <f>COUNT(E171:AZ171)</f>
        <v>1</v>
      </c>
      <c r="AN171" s="1">
        <v>25</v>
      </c>
      <c r="AS171" s="1"/>
      <c r="AT171" s="1"/>
      <c r="AU171" s="1"/>
      <c r="AV171" s="1"/>
      <c r="AW171" s="1"/>
      <c r="AX171" s="1"/>
      <c r="AY171" s="1"/>
      <c r="AZ171" s="1"/>
    </row>
    <row r="172" spans="1:52" x14ac:dyDescent="0.25">
      <c r="A172" s="1">
        <f>RANK(Tabelle2564[[#This Row],[Gesamt]],C:C,0)</f>
        <v>155</v>
      </c>
      <c r="B172" s="72" t="s">
        <v>606</v>
      </c>
      <c r="C172" s="1">
        <f>SUM(E172:AZ172)</f>
        <v>25</v>
      </c>
      <c r="D172" s="1">
        <f>COUNT(E172:AZ172)</f>
        <v>1</v>
      </c>
      <c r="AP172" s="1">
        <v>25</v>
      </c>
      <c r="AS172" s="1"/>
      <c r="AT172" s="1"/>
      <c r="AU172" s="1"/>
      <c r="AV172" s="1"/>
      <c r="AW172" s="1"/>
      <c r="AX172" s="1"/>
      <c r="AY172" s="1"/>
      <c r="AZ172" s="1"/>
    </row>
    <row r="173" spans="1:52" x14ac:dyDescent="0.25">
      <c r="A173" s="1">
        <f>RANK(Tabelle2564[[#This Row],[Gesamt]],C:C,0)</f>
        <v>155</v>
      </c>
      <c r="B173" s="72" t="s">
        <v>863</v>
      </c>
      <c r="C173" s="1">
        <f>SUM(E173:AZ173)</f>
        <v>25</v>
      </c>
      <c r="D173" s="1">
        <f>COUNT(E173:AZ173)</f>
        <v>1</v>
      </c>
      <c r="AR173" s="1">
        <v>25</v>
      </c>
      <c r="AS173" s="1"/>
      <c r="AT173" s="1"/>
      <c r="AU173" s="1"/>
      <c r="AV173" s="1"/>
      <c r="AW173" s="1"/>
      <c r="AX173" s="1"/>
      <c r="AY173" s="1"/>
      <c r="AZ173" s="1"/>
    </row>
    <row r="174" spans="1:52" x14ac:dyDescent="0.25">
      <c r="A174" s="1">
        <f>RANK(Tabelle2564[[#This Row],[Gesamt]],C:C,0)</f>
        <v>155</v>
      </c>
      <c r="B174" s="72" t="s">
        <v>820</v>
      </c>
      <c r="C174" s="1">
        <f>SUM(E174:AZ174)</f>
        <v>25</v>
      </c>
      <c r="D174" s="1">
        <f>COUNT(E174:AZ174)</f>
        <v>1</v>
      </c>
      <c r="AS174" s="1"/>
      <c r="AT174" s="1"/>
      <c r="AU174" s="1"/>
      <c r="AV174" s="1"/>
      <c r="AW174" s="1">
        <v>25</v>
      </c>
      <c r="AX174" s="1"/>
      <c r="AY174" s="1"/>
      <c r="AZ174" s="1"/>
    </row>
    <row r="175" spans="1:52" x14ac:dyDescent="0.25">
      <c r="A175" s="1">
        <f>RANK(Tabelle2564[[#This Row],[Gesamt]],C:C,0)</f>
        <v>155</v>
      </c>
      <c r="B175" s="72" t="s">
        <v>802</v>
      </c>
      <c r="C175" s="1">
        <f>SUM(E175:AZ175)</f>
        <v>25</v>
      </c>
      <c r="D175" s="1">
        <f>COUNT(E175:AZ175)</f>
        <v>1</v>
      </c>
      <c r="AS175" s="1"/>
      <c r="AT175" s="1"/>
      <c r="AU175" s="1"/>
      <c r="AV175" s="1"/>
      <c r="AW175" s="1"/>
      <c r="AX175" s="1"/>
      <c r="AY175" s="1">
        <v>25</v>
      </c>
      <c r="AZ175" s="1"/>
    </row>
    <row r="176" spans="1:52" x14ac:dyDescent="0.25">
      <c r="A176" s="1">
        <f>RANK(Tabelle2564[[#This Row],[Gesamt]],C:C,0)</f>
        <v>176</v>
      </c>
      <c r="B176" s="72" t="s">
        <v>1200</v>
      </c>
      <c r="C176" s="1">
        <f>SUM(E176:AZ176)</f>
        <v>24</v>
      </c>
      <c r="D176" s="1">
        <f>COUNT(E176:AZ176)</f>
        <v>1</v>
      </c>
      <c r="G176" s="1">
        <v>24</v>
      </c>
      <c r="AS176" s="1"/>
      <c r="AT176" s="1"/>
      <c r="AU176" s="1"/>
      <c r="AV176" s="1"/>
      <c r="AW176" s="1"/>
      <c r="AX176" s="1"/>
      <c r="AY176" s="1"/>
      <c r="AZ176" s="1"/>
    </row>
    <row r="177" spans="1:52" x14ac:dyDescent="0.25">
      <c r="A177" s="1">
        <f>RANK(Tabelle2564[[#This Row],[Gesamt]],C:C,0)</f>
        <v>176</v>
      </c>
      <c r="B177" s="72" t="s">
        <v>1171</v>
      </c>
      <c r="C177" s="1">
        <f>SUM(E177:AZ177)</f>
        <v>24</v>
      </c>
      <c r="D177" s="1">
        <f>COUNT(E177:AZ177)</f>
        <v>1</v>
      </c>
      <c r="K177" s="1">
        <v>24</v>
      </c>
      <c r="AS177" s="1"/>
      <c r="AT177" s="1"/>
      <c r="AU177" s="1"/>
      <c r="AV177" s="1"/>
      <c r="AW177" s="1"/>
      <c r="AX177" s="1"/>
      <c r="AY177" s="1"/>
      <c r="AZ177" s="1"/>
    </row>
    <row r="178" spans="1:52" x14ac:dyDescent="0.25">
      <c r="A178" s="1">
        <f>RANK(Tabelle2564[[#This Row],[Gesamt]],C:C,0)</f>
        <v>176</v>
      </c>
      <c r="B178" s="72" t="s">
        <v>1172</v>
      </c>
      <c r="C178" s="1">
        <f>SUM(E178:AZ178)</f>
        <v>24</v>
      </c>
      <c r="D178" s="1">
        <f>COUNT(E178:AZ178)</f>
        <v>1</v>
      </c>
      <c r="K178" s="1">
        <v>24</v>
      </c>
      <c r="AS178" s="1"/>
      <c r="AT178" s="1"/>
      <c r="AU178" s="1"/>
      <c r="AV178" s="1"/>
      <c r="AW178" s="1"/>
      <c r="AX178" s="1"/>
      <c r="AY178" s="1"/>
      <c r="AZ178" s="1"/>
    </row>
    <row r="179" spans="1:52" x14ac:dyDescent="0.25">
      <c r="A179" s="1">
        <f>RANK(Tabelle2564[[#This Row],[Gesamt]],C:C,0)</f>
        <v>176</v>
      </c>
      <c r="B179" s="72" t="s">
        <v>1163</v>
      </c>
      <c r="C179" s="1">
        <f>SUM(E179:AZ179)</f>
        <v>24</v>
      </c>
      <c r="D179" s="1">
        <f>COUNT(E179:AZ179)</f>
        <v>1</v>
      </c>
      <c r="L179" s="1">
        <v>24</v>
      </c>
      <c r="AS179" s="1"/>
      <c r="AT179" s="1"/>
      <c r="AU179" s="1"/>
      <c r="AV179" s="1"/>
      <c r="AW179" s="1"/>
      <c r="AX179" s="1"/>
      <c r="AY179" s="1"/>
      <c r="AZ179" s="1"/>
    </row>
    <row r="180" spans="1:52" x14ac:dyDescent="0.25">
      <c r="A180" s="1">
        <f>RANK(Tabelle2564[[#This Row],[Gesamt]],C:C,0)</f>
        <v>176</v>
      </c>
      <c r="B180" s="72" t="s">
        <v>1162</v>
      </c>
      <c r="C180" s="1">
        <f>SUM(E180:AZ180)</f>
        <v>24</v>
      </c>
      <c r="D180" s="1">
        <f>COUNT(E180:AZ180)</f>
        <v>1</v>
      </c>
      <c r="L180" s="1">
        <v>24</v>
      </c>
      <c r="AS180" s="1"/>
      <c r="AT180" s="1"/>
      <c r="AU180" s="1"/>
      <c r="AV180" s="1"/>
      <c r="AW180" s="1"/>
      <c r="AX180" s="1"/>
      <c r="AY180" s="1"/>
      <c r="AZ180" s="1"/>
    </row>
    <row r="181" spans="1:52" x14ac:dyDescent="0.25">
      <c r="A181" s="1">
        <f>RANK(Tabelle2564[[#This Row],[Gesamt]],C:C,0)</f>
        <v>176</v>
      </c>
      <c r="B181" s="72" t="s">
        <v>1109</v>
      </c>
      <c r="C181" s="1">
        <f>SUM(E181:AZ181)</f>
        <v>24</v>
      </c>
      <c r="D181" s="1">
        <f>COUNT(E181:AZ181)</f>
        <v>1</v>
      </c>
      <c r="R181" s="1">
        <v>24</v>
      </c>
      <c r="AS181" s="1"/>
      <c r="AT181" s="1"/>
      <c r="AU181" s="1"/>
      <c r="AV181" s="1"/>
      <c r="AW181" s="1"/>
      <c r="AX181" s="1"/>
      <c r="AY181" s="1"/>
      <c r="AZ181" s="1"/>
    </row>
    <row r="182" spans="1:52" x14ac:dyDescent="0.25">
      <c r="A182" s="1">
        <f>RANK(Tabelle2564[[#This Row],[Gesamt]],C:C,0)</f>
        <v>176</v>
      </c>
      <c r="B182" s="72" t="s">
        <v>1102</v>
      </c>
      <c r="C182" s="1">
        <f>SUM(E182:AZ182)</f>
        <v>24</v>
      </c>
      <c r="D182" s="1">
        <f>COUNT(E182:AZ182)</f>
        <v>1</v>
      </c>
      <c r="S182" s="1">
        <v>24</v>
      </c>
      <c r="AS182" s="1"/>
      <c r="AT182" s="1"/>
      <c r="AU182" s="1"/>
      <c r="AV182" s="1"/>
      <c r="AW182" s="1"/>
      <c r="AX182" s="1"/>
      <c r="AY182" s="1"/>
      <c r="AZ182" s="1"/>
    </row>
    <row r="183" spans="1:52" x14ac:dyDescent="0.25">
      <c r="A183" s="1">
        <f>RANK(Tabelle2564[[#This Row],[Gesamt]],C:C,0)</f>
        <v>176</v>
      </c>
      <c r="B183" s="72" t="s">
        <v>1086</v>
      </c>
      <c r="C183" s="1">
        <f>SUM(E183:AZ183)</f>
        <v>24</v>
      </c>
      <c r="D183" s="1">
        <f>COUNT(E183:AZ183)</f>
        <v>1</v>
      </c>
      <c r="T183" s="1">
        <v>24</v>
      </c>
      <c r="AS183" s="1"/>
      <c r="AT183" s="1"/>
      <c r="AU183" s="1"/>
      <c r="AV183" s="1"/>
      <c r="AW183" s="1"/>
      <c r="AX183" s="1"/>
      <c r="AY183" s="1"/>
      <c r="AZ183" s="1"/>
    </row>
    <row r="184" spans="1:52" x14ac:dyDescent="0.25">
      <c r="A184" s="1">
        <f>RANK(Tabelle2564[[#This Row],[Gesamt]],C:C,0)</f>
        <v>176</v>
      </c>
      <c r="B184" s="72" t="s">
        <v>1071</v>
      </c>
      <c r="C184" s="1">
        <f>SUM(E184:AZ184)</f>
        <v>24</v>
      </c>
      <c r="D184" s="1">
        <f>COUNT(E184:AZ184)</f>
        <v>1</v>
      </c>
      <c r="V184" s="1">
        <v>24</v>
      </c>
      <c r="AS184" s="1"/>
      <c r="AT184" s="1"/>
      <c r="AU184" s="1"/>
      <c r="AV184" s="1"/>
      <c r="AW184" s="1"/>
      <c r="AX184" s="1"/>
      <c r="AY184" s="1"/>
      <c r="AZ184" s="1"/>
    </row>
    <row r="185" spans="1:52" x14ac:dyDescent="0.25">
      <c r="A185" s="1">
        <f>RANK(Tabelle2564[[#This Row],[Gesamt]],C:C,0)</f>
        <v>176</v>
      </c>
      <c r="B185" s="72" t="s">
        <v>1072</v>
      </c>
      <c r="C185" s="1">
        <f>SUM(E185:AZ185)</f>
        <v>24</v>
      </c>
      <c r="D185" s="1">
        <f>COUNT(E185:AZ185)</f>
        <v>1</v>
      </c>
      <c r="V185" s="1">
        <v>24</v>
      </c>
      <c r="AS185" s="1"/>
      <c r="AT185" s="1"/>
      <c r="AU185" s="1"/>
      <c r="AV185" s="1"/>
      <c r="AW185" s="1"/>
      <c r="AX185" s="1"/>
      <c r="AY185" s="1"/>
      <c r="AZ185" s="1"/>
    </row>
    <row r="186" spans="1:52" x14ac:dyDescent="0.25">
      <c r="A186" s="1">
        <f>RANK(Tabelle2564[[#This Row],[Gesamt]],C:C,0)</f>
        <v>176</v>
      </c>
      <c r="B186" s="72" t="s">
        <v>1059</v>
      </c>
      <c r="C186" s="1">
        <f>SUM(E186:AZ186)</f>
        <v>24</v>
      </c>
      <c r="D186" s="1">
        <f>COUNT(E186:AZ186)</f>
        <v>1</v>
      </c>
      <c r="W186" s="1">
        <v>24</v>
      </c>
      <c r="AS186" s="1"/>
      <c r="AT186" s="1"/>
      <c r="AU186" s="1"/>
      <c r="AV186" s="1"/>
      <c r="AW186" s="1"/>
      <c r="AX186" s="1"/>
      <c r="AY186" s="1"/>
      <c r="AZ186" s="1"/>
    </row>
    <row r="187" spans="1:52" x14ac:dyDescent="0.25">
      <c r="A187" s="1">
        <f>RANK(Tabelle2564[[#This Row],[Gesamt]],C:C,0)</f>
        <v>176</v>
      </c>
      <c r="B187" s="72" t="s">
        <v>1046</v>
      </c>
      <c r="C187" s="1">
        <f>SUM(E187:AZ187)</f>
        <v>24</v>
      </c>
      <c r="D187" s="1">
        <f>COUNT(E187:AZ187)</f>
        <v>1</v>
      </c>
      <c r="X187" s="1">
        <v>24</v>
      </c>
      <c r="AS187" s="1"/>
      <c r="AT187" s="1"/>
      <c r="AU187" s="1"/>
      <c r="AV187" s="1"/>
      <c r="AW187" s="1"/>
      <c r="AX187" s="1"/>
      <c r="AY187" s="1"/>
      <c r="AZ187" s="1"/>
    </row>
    <row r="188" spans="1:52" x14ac:dyDescent="0.25">
      <c r="A188" s="1">
        <f>RANK(Tabelle2564[[#This Row],[Gesamt]],C:C,0)</f>
        <v>176</v>
      </c>
      <c r="B188" s="72" t="s">
        <v>941</v>
      </c>
      <c r="C188" s="1">
        <f>SUM(E188:AZ188)</f>
        <v>24</v>
      </c>
      <c r="D188" s="1">
        <f>COUNT(E188:AZ188)</f>
        <v>1</v>
      </c>
      <c r="AJ188" s="1">
        <v>24</v>
      </c>
      <c r="AS188" s="1"/>
      <c r="AT188" s="1"/>
      <c r="AU188" s="1"/>
      <c r="AV188" s="1"/>
      <c r="AW188" s="1"/>
      <c r="AX188" s="1"/>
      <c r="AY188" s="1"/>
      <c r="AZ188" s="1"/>
    </row>
    <row r="189" spans="1:52" x14ac:dyDescent="0.25">
      <c r="A189" s="1">
        <f>RANK(Tabelle2564[[#This Row],[Gesamt]],C:C,0)</f>
        <v>176</v>
      </c>
      <c r="B189" s="72" t="s">
        <v>920</v>
      </c>
      <c r="C189" s="1">
        <f>SUM(E189:AZ189)</f>
        <v>24</v>
      </c>
      <c r="D189" s="1">
        <f>COUNT(E189:AZ189)</f>
        <v>1</v>
      </c>
      <c r="AL189" s="1">
        <v>24</v>
      </c>
      <c r="AS189" s="1"/>
      <c r="AT189" s="1"/>
      <c r="AU189" s="1"/>
      <c r="AV189" s="1"/>
      <c r="AW189" s="1"/>
      <c r="AX189" s="1"/>
      <c r="AY189" s="1"/>
      <c r="AZ189" s="1"/>
    </row>
    <row r="190" spans="1:52" x14ac:dyDescent="0.25">
      <c r="A190" s="1">
        <f>RANK(Tabelle2564[[#This Row],[Gesamt]],C:C,0)</f>
        <v>176</v>
      </c>
      <c r="B190" s="72" t="s">
        <v>913</v>
      </c>
      <c r="C190" s="1">
        <f>SUM(E190:AZ190)</f>
        <v>24</v>
      </c>
      <c r="D190" s="1">
        <f>COUNT(E190:AZ190)</f>
        <v>1</v>
      </c>
      <c r="AM190" s="1">
        <v>24</v>
      </c>
      <c r="AS190" s="1"/>
      <c r="AT190" s="1"/>
      <c r="AU190" s="1"/>
      <c r="AV190" s="1"/>
      <c r="AW190" s="1"/>
      <c r="AX190" s="1"/>
      <c r="AY190" s="1"/>
      <c r="AZ190" s="1"/>
    </row>
    <row r="191" spans="1:52" x14ac:dyDescent="0.25">
      <c r="A191" s="1">
        <f>RANK(Tabelle2564[[#This Row],[Gesamt]],C:C,0)</f>
        <v>176</v>
      </c>
      <c r="B191" s="72" t="s">
        <v>865</v>
      </c>
      <c r="C191" s="1">
        <f>SUM(E191:AZ191)</f>
        <v>24</v>
      </c>
      <c r="D191" s="1">
        <f>COUNT(E191:AZ191)</f>
        <v>1</v>
      </c>
      <c r="AR191" s="1">
        <v>24</v>
      </c>
      <c r="AS191" s="1"/>
      <c r="AT191" s="1"/>
      <c r="AU191" s="1"/>
      <c r="AV191" s="1"/>
      <c r="AW191" s="1"/>
      <c r="AX191" s="1"/>
      <c r="AY191" s="1"/>
      <c r="AZ191" s="1"/>
    </row>
    <row r="192" spans="1:52" x14ac:dyDescent="0.25">
      <c r="A192" s="1">
        <f>RANK(Tabelle2564[[#This Row],[Gesamt]],C:C,0)</f>
        <v>176</v>
      </c>
      <c r="B192" s="72" t="s">
        <v>866</v>
      </c>
      <c r="C192" s="1">
        <f>SUM(E192:AZ192)</f>
        <v>24</v>
      </c>
      <c r="D192" s="1">
        <f>COUNT(E192:AZ192)</f>
        <v>1</v>
      </c>
      <c r="AR192" s="1">
        <v>24</v>
      </c>
      <c r="AS192" s="1"/>
      <c r="AT192" s="1"/>
      <c r="AU192" s="1"/>
      <c r="AV192" s="1"/>
      <c r="AW192" s="1"/>
      <c r="AX192" s="1"/>
      <c r="AY192" s="1"/>
      <c r="AZ192" s="1"/>
    </row>
    <row r="193" spans="1:52" x14ac:dyDescent="0.25">
      <c r="A193" s="1">
        <f>RANK(Tabelle2564[[#This Row],[Gesamt]],C:C,0)</f>
        <v>176</v>
      </c>
      <c r="B193" s="72" t="s">
        <v>864</v>
      </c>
      <c r="C193" s="1">
        <f>SUM(E193:AZ193)</f>
        <v>24</v>
      </c>
      <c r="D193" s="1">
        <f>COUNT(E193:AZ193)</f>
        <v>1</v>
      </c>
      <c r="AR193" s="1">
        <v>24</v>
      </c>
      <c r="AS193" s="1"/>
      <c r="AT193" s="1"/>
      <c r="AU193" s="1"/>
      <c r="AV193" s="1"/>
      <c r="AW193" s="1"/>
      <c r="AX193" s="1"/>
      <c r="AY193" s="1"/>
      <c r="AZ193" s="1"/>
    </row>
    <row r="194" spans="1:52" x14ac:dyDescent="0.25">
      <c r="A194" s="1">
        <f>RANK(Tabelle2564[[#This Row],[Gesamt]],C:C,0)</f>
        <v>176</v>
      </c>
      <c r="B194" s="72" t="s">
        <v>816</v>
      </c>
      <c r="C194" s="1">
        <f>SUM(E194:AZ194)</f>
        <v>24</v>
      </c>
      <c r="D194" s="1">
        <f>COUNT(E194:AZ194)</f>
        <v>1</v>
      </c>
      <c r="AS194" s="1"/>
      <c r="AT194" s="1"/>
      <c r="AU194" s="1"/>
      <c r="AV194" s="1"/>
      <c r="AW194" s="1"/>
      <c r="AX194" s="1">
        <v>24</v>
      </c>
      <c r="AY194" s="1"/>
      <c r="AZ194" s="1"/>
    </row>
    <row r="195" spans="1:52" x14ac:dyDescent="0.25">
      <c r="A195" s="1">
        <f>RANK(Tabelle2564[[#This Row],[Gesamt]],C:C,0)</f>
        <v>195</v>
      </c>
      <c r="B195" s="72" t="s">
        <v>1209</v>
      </c>
      <c r="C195" s="1">
        <f>SUM(E195:AZ195)</f>
        <v>23</v>
      </c>
      <c r="D195" s="1">
        <f>COUNT(E195:AZ195)</f>
        <v>1</v>
      </c>
      <c r="F195" s="1">
        <v>23</v>
      </c>
      <c r="AS195" s="1"/>
      <c r="AT195" s="1"/>
      <c r="AU195" s="1"/>
      <c r="AV195" s="1"/>
      <c r="AW195" s="1"/>
      <c r="AX195" s="1"/>
      <c r="AY195" s="1"/>
      <c r="AZ195" s="1"/>
    </row>
    <row r="196" spans="1:52" x14ac:dyDescent="0.25">
      <c r="A196" s="1">
        <f>RANK(Tabelle2564[[#This Row],[Gesamt]],C:C,0)</f>
        <v>195</v>
      </c>
      <c r="B196" s="72" t="s">
        <v>1201</v>
      </c>
      <c r="C196" s="1">
        <f>SUM(E196:AZ196)</f>
        <v>23</v>
      </c>
      <c r="D196" s="1">
        <f>COUNT(E196:AZ196)</f>
        <v>1</v>
      </c>
      <c r="G196" s="1">
        <v>23</v>
      </c>
      <c r="AS196" s="1"/>
      <c r="AT196" s="1"/>
      <c r="AU196" s="1"/>
      <c r="AV196" s="1"/>
      <c r="AW196" s="1"/>
      <c r="AX196" s="1"/>
      <c r="AY196" s="1"/>
      <c r="AZ196" s="1"/>
    </row>
    <row r="197" spans="1:52" x14ac:dyDescent="0.25">
      <c r="A197" s="1">
        <f>RANK(Tabelle2564[[#This Row],[Gesamt]],C:C,0)</f>
        <v>195</v>
      </c>
      <c r="B197" s="72" t="s">
        <v>1164</v>
      </c>
      <c r="C197" s="1">
        <f>SUM(E197:AZ197)</f>
        <v>23</v>
      </c>
      <c r="D197" s="1">
        <f>COUNT(E197:AZ197)</f>
        <v>1</v>
      </c>
      <c r="L197" s="1">
        <v>23</v>
      </c>
      <c r="AS197" s="1"/>
      <c r="AT197" s="1"/>
      <c r="AU197" s="1"/>
      <c r="AV197" s="1"/>
      <c r="AW197" s="1"/>
      <c r="AX197" s="1"/>
      <c r="AY197" s="1"/>
      <c r="AZ197" s="1"/>
    </row>
    <row r="198" spans="1:52" x14ac:dyDescent="0.25">
      <c r="A198" s="1">
        <f>RANK(Tabelle2564[[#This Row],[Gesamt]],C:C,0)</f>
        <v>195</v>
      </c>
      <c r="B198" s="72" t="s">
        <v>1152</v>
      </c>
      <c r="C198" s="1">
        <f>SUM(E198:AZ198)</f>
        <v>23</v>
      </c>
      <c r="D198" s="1">
        <f>COUNT(E198:AZ198)</f>
        <v>1</v>
      </c>
      <c r="M198" s="1">
        <v>23</v>
      </c>
      <c r="AS198" s="1"/>
      <c r="AT198" s="1"/>
      <c r="AU198" s="1"/>
      <c r="AV198" s="1"/>
      <c r="AW198" s="1"/>
      <c r="AX198" s="1"/>
      <c r="AY198" s="1"/>
      <c r="AZ198" s="1"/>
    </row>
    <row r="199" spans="1:52" x14ac:dyDescent="0.25">
      <c r="A199" s="1">
        <f>RANK(Tabelle2564[[#This Row],[Gesamt]],C:C,0)</f>
        <v>195</v>
      </c>
      <c r="B199" s="72" t="s">
        <v>1131</v>
      </c>
      <c r="C199" s="1">
        <f>SUM(E199:AZ199)</f>
        <v>23</v>
      </c>
      <c r="D199" s="1">
        <f>COUNT(E199:AZ199)</f>
        <v>1</v>
      </c>
      <c r="O199" s="1">
        <v>23</v>
      </c>
      <c r="AS199" s="1"/>
      <c r="AT199" s="1"/>
      <c r="AU199" s="1"/>
      <c r="AV199" s="1"/>
      <c r="AW199" s="1"/>
      <c r="AX199" s="1"/>
      <c r="AY199" s="1"/>
      <c r="AZ199" s="1"/>
    </row>
    <row r="200" spans="1:52" x14ac:dyDescent="0.25">
      <c r="A200" s="1">
        <f>RANK(Tabelle2564[[#This Row],[Gesamt]],C:C,0)</f>
        <v>195</v>
      </c>
      <c r="B200" s="72" t="s">
        <v>1031</v>
      </c>
      <c r="C200" s="1">
        <f>SUM(E200:AZ200)</f>
        <v>23</v>
      </c>
      <c r="D200" s="1">
        <f>COUNT(E200:AZ200)</f>
        <v>1</v>
      </c>
      <c r="P200" s="1">
        <v>23</v>
      </c>
      <c r="AS200" s="1"/>
      <c r="AT200" s="1"/>
      <c r="AU200" s="1"/>
      <c r="AV200" s="1"/>
      <c r="AW200" s="1"/>
      <c r="AX200" s="1"/>
      <c r="AY200" s="1"/>
      <c r="AZ200" s="1"/>
    </row>
    <row r="201" spans="1:52" x14ac:dyDescent="0.25">
      <c r="A201" s="1">
        <f>RANK(Tabelle2564[[#This Row],[Gesamt]],C:C,0)</f>
        <v>195</v>
      </c>
      <c r="B201" s="72" t="s">
        <v>1127</v>
      </c>
      <c r="C201" s="1">
        <f>SUM(E201:AZ201)</f>
        <v>23</v>
      </c>
      <c r="D201" s="1">
        <f>COUNT(E201:AZ201)</f>
        <v>1</v>
      </c>
      <c r="P201" s="1">
        <v>23</v>
      </c>
      <c r="AS201" s="1"/>
      <c r="AT201" s="1"/>
      <c r="AU201" s="1"/>
      <c r="AV201" s="1"/>
      <c r="AW201" s="1"/>
      <c r="AX201" s="1"/>
      <c r="AY201" s="1"/>
      <c r="AZ201" s="1"/>
    </row>
    <row r="202" spans="1:52" x14ac:dyDescent="0.25">
      <c r="A202" s="1">
        <f>RANK(Tabelle2564[[#This Row],[Gesamt]],C:C,0)</f>
        <v>195</v>
      </c>
      <c r="B202" s="72" t="s">
        <v>1110</v>
      </c>
      <c r="C202" s="1">
        <f>SUM(E202:AZ202)</f>
        <v>23</v>
      </c>
      <c r="D202" s="1">
        <f>COUNT(E202:AZ202)</f>
        <v>1</v>
      </c>
      <c r="R202" s="1">
        <v>23</v>
      </c>
      <c r="AS202" s="1"/>
      <c r="AT202" s="1"/>
      <c r="AU202" s="1"/>
      <c r="AV202" s="1"/>
      <c r="AW202" s="1"/>
      <c r="AX202" s="1"/>
      <c r="AY202" s="1"/>
      <c r="AZ202" s="1"/>
    </row>
    <row r="203" spans="1:52" x14ac:dyDescent="0.25">
      <c r="A203" s="1">
        <f>RANK(Tabelle2564[[#This Row],[Gesamt]],C:C,0)</f>
        <v>195</v>
      </c>
      <c r="B203" s="72" t="s">
        <v>1087</v>
      </c>
      <c r="C203" s="1">
        <f>SUM(E203:AZ203)</f>
        <v>23</v>
      </c>
      <c r="D203" s="1">
        <f>COUNT(E203:AZ203)</f>
        <v>1</v>
      </c>
      <c r="T203" s="1">
        <v>23</v>
      </c>
      <c r="AS203" s="1"/>
      <c r="AT203" s="1"/>
      <c r="AU203" s="1"/>
      <c r="AV203" s="1"/>
      <c r="AW203" s="1"/>
      <c r="AX203" s="1"/>
      <c r="AY203" s="1"/>
      <c r="AZ203" s="1"/>
    </row>
    <row r="204" spans="1:52" x14ac:dyDescent="0.25">
      <c r="A204" s="1">
        <f>RANK(Tabelle2564[[#This Row],[Gesamt]],C:C,0)</f>
        <v>195</v>
      </c>
      <c r="B204" s="72" t="s">
        <v>1075</v>
      </c>
      <c r="C204" s="1">
        <f>SUM(E204:AZ204)</f>
        <v>23</v>
      </c>
      <c r="D204" s="1">
        <f>COUNT(E204:AZ204)</f>
        <v>1</v>
      </c>
      <c r="U204" s="1">
        <v>23</v>
      </c>
      <c r="AS204" s="1"/>
      <c r="AT204" s="1"/>
      <c r="AU204" s="1"/>
      <c r="AV204" s="1"/>
      <c r="AW204" s="1"/>
      <c r="AX204" s="1"/>
      <c r="AY204" s="1"/>
      <c r="AZ204" s="1"/>
    </row>
    <row r="205" spans="1:52" x14ac:dyDescent="0.25">
      <c r="A205" s="1">
        <f>RANK(Tabelle2564[[#This Row],[Gesamt]],C:C,0)</f>
        <v>195</v>
      </c>
      <c r="B205" s="72" t="s">
        <v>1060</v>
      </c>
      <c r="C205" s="1">
        <f>SUM(E205:AZ205)</f>
        <v>23</v>
      </c>
      <c r="D205" s="1">
        <f>COUNT(E205:AZ205)</f>
        <v>1</v>
      </c>
      <c r="W205" s="1">
        <v>23</v>
      </c>
      <c r="AS205" s="1"/>
      <c r="AT205" s="1"/>
      <c r="AU205" s="1"/>
      <c r="AV205" s="1"/>
      <c r="AW205" s="1"/>
      <c r="AX205" s="1"/>
      <c r="AY205" s="1"/>
      <c r="AZ205" s="1"/>
    </row>
    <row r="206" spans="1:52" x14ac:dyDescent="0.25">
      <c r="A206" s="1">
        <f>RANK(Tabelle2564[[#This Row],[Gesamt]],C:C,0)</f>
        <v>195</v>
      </c>
      <c r="B206" s="72" t="s">
        <v>1021</v>
      </c>
      <c r="C206" s="1">
        <f>SUM(E206:AZ206)</f>
        <v>23</v>
      </c>
      <c r="D206" s="1">
        <f>COUNT(E206:AZ206)</f>
        <v>1</v>
      </c>
      <c r="AA206" s="1">
        <v>23</v>
      </c>
      <c r="AS206" s="1"/>
      <c r="AT206" s="1"/>
      <c r="AU206" s="1"/>
      <c r="AV206" s="1"/>
      <c r="AW206" s="1"/>
      <c r="AX206" s="1"/>
      <c r="AY206" s="1"/>
      <c r="AZ206" s="1"/>
    </row>
    <row r="207" spans="1:52" x14ac:dyDescent="0.25">
      <c r="A207" s="1">
        <f>RANK(Tabelle2564[[#This Row],[Gesamt]],C:C,0)</f>
        <v>195</v>
      </c>
      <c r="B207" s="72" t="s">
        <v>1024</v>
      </c>
      <c r="C207" s="1">
        <f>SUM(E207:AZ207)</f>
        <v>23</v>
      </c>
      <c r="D207" s="1">
        <f>COUNT(E207:AZ207)</f>
        <v>1</v>
      </c>
      <c r="AA207" s="1">
        <v>23</v>
      </c>
      <c r="AS207" s="1"/>
      <c r="AT207" s="1"/>
      <c r="AU207" s="1"/>
      <c r="AV207" s="1"/>
      <c r="AW207" s="1"/>
      <c r="AX207" s="1"/>
      <c r="AY207" s="1"/>
      <c r="AZ207" s="1"/>
    </row>
    <row r="208" spans="1:52" x14ac:dyDescent="0.25">
      <c r="A208" s="1">
        <f>RANK(Tabelle2564[[#This Row],[Gesamt]],C:C,0)</f>
        <v>195</v>
      </c>
      <c r="B208" s="72" t="s">
        <v>984</v>
      </c>
      <c r="C208" s="1">
        <f>SUM(E208:AZ208)</f>
        <v>23</v>
      </c>
      <c r="D208" s="1">
        <f>COUNT(E208:AZ208)</f>
        <v>1</v>
      </c>
      <c r="AE208" s="1">
        <v>23</v>
      </c>
      <c r="AS208" s="1"/>
      <c r="AT208" s="1"/>
      <c r="AU208" s="1"/>
      <c r="AV208" s="1"/>
      <c r="AW208" s="1"/>
      <c r="AX208" s="1"/>
      <c r="AY208" s="1"/>
      <c r="AZ208" s="1"/>
    </row>
    <row r="209" spans="1:52" x14ac:dyDescent="0.25">
      <c r="A209" s="1">
        <f>RANK(Tabelle2564[[#This Row],[Gesamt]],C:C,0)</f>
        <v>195</v>
      </c>
      <c r="B209" s="72" t="s">
        <v>902</v>
      </c>
      <c r="C209" s="1">
        <f>SUM(E209:AZ209)</f>
        <v>23</v>
      </c>
      <c r="D209" s="1">
        <f>COUNT(E209:AZ209)</f>
        <v>1</v>
      </c>
      <c r="AJ209" s="1">
        <v>23</v>
      </c>
      <c r="AS209" s="1"/>
      <c r="AT209" s="1"/>
      <c r="AU209" s="1"/>
      <c r="AV209" s="1"/>
      <c r="AW209" s="1"/>
      <c r="AX209" s="1"/>
      <c r="AY209" s="1"/>
      <c r="AZ209" s="1"/>
    </row>
    <row r="210" spans="1:52" x14ac:dyDescent="0.25">
      <c r="A210" s="1">
        <f>RANK(Tabelle2564[[#This Row],[Gesamt]],C:C,0)</f>
        <v>195</v>
      </c>
      <c r="B210" s="72" t="s">
        <v>943</v>
      </c>
      <c r="C210" s="1">
        <f>SUM(E210:AZ210)</f>
        <v>23</v>
      </c>
      <c r="D210" s="1">
        <f>COUNT(E210:AZ210)</f>
        <v>1</v>
      </c>
      <c r="AJ210" s="1">
        <v>23</v>
      </c>
      <c r="AS210" s="1"/>
      <c r="AT210" s="1"/>
      <c r="AU210" s="1"/>
      <c r="AV210" s="1"/>
      <c r="AW210" s="1"/>
      <c r="AX210" s="1"/>
      <c r="AY210" s="1"/>
      <c r="AZ210" s="1"/>
    </row>
    <row r="211" spans="1:52" x14ac:dyDescent="0.25">
      <c r="A211" s="1">
        <f>RANK(Tabelle2564[[#This Row],[Gesamt]],C:C,0)</f>
        <v>195</v>
      </c>
      <c r="B211" s="72" t="s">
        <v>890</v>
      </c>
      <c r="C211" s="1">
        <f>SUM(E211:AZ211)</f>
        <v>23</v>
      </c>
      <c r="D211" s="1">
        <f>COUNT(E211:AZ211)</f>
        <v>1</v>
      </c>
      <c r="AO211" s="1">
        <v>23</v>
      </c>
      <c r="AS211" s="1"/>
      <c r="AT211" s="1"/>
      <c r="AU211" s="1"/>
      <c r="AV211" s="1"/>
      <c r="AW211" s="1"/>
      <c r="AX211" s="1"/>
      <c r="AY211" s="1"/>
      <c r="AZ211" s="1"/>
    </row>
    <row r="212" spans="1:52" x14ac:dyDescent="0.25">
      <c r="A212" s="1">
        <f>RANK(Tabelle2564[[#This Row],[Gesamt]],C:C,0)</f>
        <v>195</v>
      </c>
      <c r="B212" s="72" t="s">
        <v>841</v>
      </c>
      <c r="C212" s="1">
        <f>SUM(E212:AZ212)</f>
        <v>23</v>
      </c>
      <c r="D212" s="1">
        <f>COUNT(E212:AZ212)</f>
        <v>1</v>
      </c>
      <c r="AS212" s="1"/>
      <c r="AT212" s="1">
        <v>23</v>
      </c>
      <c r="AU212" s="1"/>
      <c r="AV212" s="1"/>
      <c r="AW212" s="1"/>
      <c r="AX212" s="1"/>
      <c r="AY212" s="1"/>
      <c r="AZ212" s="1"/>
    </row>
    <row r="213" spans="1:52" x14ac:dyDescent="0.25">
      <c r="A213" s="1">
        <f>RANK(Tabelle2564[[#This Row],[Gesamt]],C:C,0)</f>
        <v>195</v>
      </c>
      <c r="B213" s="72" t="s">
        <v>787</v>
      </c>
      <c r="C213" s="1">
        <f>SUM(E213:AZ213)</f>
        <v>23</v>
      </c>
      <c r="D213" s="1">
        <f>COUNT(E213:AZ213)</f>
        <v>1</v>
      </c>
      <c r="AS213" s="1"/>
      <c r="AT213" s="1"/>
      <c r="AU213" s="1"/>
      <c r="AV213" s="1"/>
      <c r="AW213" s="1"/>
      <c r="AX213" s="1"/>
      <c r="AY213" s="1"/>
      <c r="AZ213" s="1">
        <v>23</v>
      </c>
    </row>
    <row r="214" spans="1:52" x14ac:dyDescent="0.25">
      <c r="A214" s="1">
        <f>RANK(Tabelle2564[[#This Row],[Gesamt]],C:C,0)</f>
        <v>195</v>
      </c>
      <c r="B214" s="72" t="s">
        <v>809</v>
      </c>
      <c r="C214" s="1">
        <f>SUM(E214:AZ214)</f>
        <v>23</v>
      </c>
      <c r="D214" s="1">
        <f>COUNT(E214:AZ214)</f>
        <v>1</v>
      </c>
      <c r="AS214" s="1"/>
      <c r="AT214" s="1"/>
      <c r="AU214" s="1"/>
      <c r="AV214" s="1"/>
      <c r="AW214" s="1"/>
      <c r="AX214" s="1">
        <v>23</v>
      </c>
      <c r="AY214" s="1"/>
      <c r="AZ214" s="1"/>
    </row>
    <row r="215" spans="1:52" x14ac:dyDescent="0.25">
      <c r="A215" s="1">
        <f>RANK(Tabelle2564[[#This Row],[Gesamt]],C:C,0)</f>
        <v>215</v>
      </c>
      <c r="B215" s="72" t="s">
        <v>1217</v>
      </c>
      <c r="C215" s="73">
        <f>SUM(E215:AZ215)</f>
        <v>22</v>
      </c>
      <c r="D215" s="73">
        <f>COUNT(E215:AZ215)</f>
        <v>1</v>
      </c>
      <c r="E215" s="1">
        <v>22</v>
      </c>
      <c r="AS215" s="1"/>
      <c r="AT215" s="1"/>
      <c r="AU215" s="1"/>
      <c r="AV215" s="1"/>
      <c r="AW215" s="1"/>
      <c r="AX215" s="1"/>
      <c r="AY215" s="1"/>
      <c r="AZ215" s="1"/>
    </row>
    <row r="216" spans="1:52" x14ac:dyDescent="0.25">
      <c r="A216" s="1">
        <f>RANK(Tabelle2564[[#This Row],[Gesamt]],C:C,0)</f>
        <v>215</v>
      </c>
      <c r="B216" s="72" t="s">
        <v>1210</v>
      </c>
      <c r="C216" s="1">
        <f>SUM(E216:AZ216)</f>
        <v>22</v>
      </c>
      <c r="D216" s="1">
        <f>COUNT(E216:AZ216)</f>
        <v>1</v>
      </c>
      <c r="F216" s="1">
        <v>22</v>
      </c>
      <c r="AS216" s="1"/>
      <c r="AT216" s="1"/>
      <c r="AU216" s="1"/>
      <c r="AV216" s="1"/>
      <c r="AW216" s="1"/>
      <c r="AX216" s="1"/>
      <c r="AY216" s="1"/>
      <c r="AZ216" s="1"/>
    </row>
    <row r="217" spans="1:52" x14ac:dyDescent="0.25">
      <c r="A217" s="1">
        <f>RANK(Tabelle2564[[#This Row],[Gesamt]],C:C,0)</f>
        <v>215</v>
      </c>
      <c r="B217" s="72" t="s">
        <v>1173</v>
      </c>
      <c r="C217" s="1">
        <f>SUM(E217:AZ217)</f>
        <v>22</v>
      </c>
      <c r="D217" s="1">
        <f>COUNT(E217:AZ217)</f>
        <v>1</v>
      </c>
      <c r="K217" s="1">
        <v>22</v>
      </c>
      <c r="AS217" s="1"/>
      <c r="AT217" s="1"/>
      <c r="AU217" s="1"/>
      <c r="AV217" s="1"/>
      <c r="AW217" s="1"/>
      <c r="AX217" s="1"/>
      <c r="AY217" s="1"/>
      <c r="AZ217" s="1"/>
    </row>
    <row r="218" spans="1:52" x14ac:dyDescent="0.25">
      <c r="A218" s="1">
        <f>RANK(Tabelle2564[[#This Row],[Gesamt]],C:C,0)</f>
        <v>215</v>
      </c>
      <c r="B218" s="72" t="s">
        <v>1132</v>
      </c>
      <c r="C218" s="1">
        <f>SUM(E218:AZ218)</f>
        <v>22</v>
      </c>
      <c r="D218" s="1">
        <f>COUNT(E218:AZ218)</f>
        <v>1</v>
      </c>
      <c r="O218" s="1">
        <v>22</v>
      </c>
      <c r="AS218" s="1"/>
      <c r="AT218" s="1"/>
      <c r="AU218" s="1"/>
      <c r="AV218" s="1"/>
      <c r="AW218" s="1"/>
      <c r="AX218" s="1"/>
      <c r="AY218" s="1"/>
      <c r="AZ218" s="1"/>
    </row>
    <row r="219" spans="1:52" x14ac:dyDescent="0.25">
      <c r="A219" s="1">
        <f>RANK(Tabelle2564[[#This Row],[Gesamt]],C:C,0)</f>
        <v>215</v>
      </c>
      <c r="B219" s="72" t="s">
        <v>1128</v>
      </c>
      <c r="C219" s="1">
        <f>SUM(E219:AZ219)</f>
        <v>22</v>
      </c>
      <c r="D219" s="1">
        <f>COUNT(E219:AZ219)</f>
        <v>1</v>
      </c>
      <c r="P219" s="1">
        <v>22</v>
      </c>
      <c r="AS219" s="1"/>
      <c r="AT219" s="1"/>
      <c r="AU219" s="1"/>
      <c r="AV219" s="1"/>
      <c r="AW219" s="1"/>
      <c r="AX219" s="1"/>
      <c r="AY219" s="1"/>
      <c r="AZ219" s="1"/>
    </row>
    <row r="220" spans="1:52" x14ac:dyDescent="0.25">
      <c r="A220" s="1">
        <f>RANK(Tabelle2564[[#This Row],[Gesamt]],C:C,0)</f>
        <v>215</v>
      </c>
      <c r="B220" s="72" t="s">
        <v>1104</v>
      </c>
      <c r="C220" s="1">
        <f>SUM(E220:AZ220)</f>
        <v>22</v>
      </c>
      <c r="D220" s="1">
        <f>COUNT(E220:AZ220)</f>
        <v>1</v>
      </c>
      <c r="S220" s="1">
        <v>22</v>
      </c>
      <c r="AS220" s="1"/>
      <c r="AT220" s="1"/>
      <c r="AU220" s="1"/>
      <c r="AV220" s="1"/>
      <c r="AW220" s="1"/>
      <c r="AX220" s="1"/>
      <c r="AY220" s="1"/>
      <c r="AZ220" s="1"/>
    </row>
    <row r="221" spans="1:52" x14ac:dyDescent="0.25">
      <c r="A221" s="1">
        <f>RANK(Tabelle2564[[#This Row],[Gesamt]],C:C,0)</f>
        <v>215</v>
      </c>
      <c r="B221" s="72" t="s">
        <v>1103</v>
      </c>
      <c r="C221" s="1">
        <f>SUM(E221:AZ221)</f>
        <v>22</v>
      </c>
      <c r="D221" s="1">
        <f>COUNT(E221:AZ221)</f>
        <v>1</v>
      </c>
      <c r="S221" s="1">
        <v>22</v>
      </c>
      <c r="AS221" s="1"/>
      <c r="AT221" s="1"/>
      <c r="AU221" s="1"/>
      <c r="AV221" s="1"/>
      <c r="AW221" s="1"/>
      <c r="AX221" s="1"/>
      <c r="AY221" s="1"/>
      <c r="AZ221" s="1"/>
    </row>
    <row r="222" spans="1:52" x14ac:dyDescent="0.25">
      <c r="A222" s="1">
        <f>RANK(Tabelle2564[[#This Row],[Gesamt]],C:C,0)</f>
        <v>215</v>
      </c>
      <c r="B222" s="72" t="s">
        <v>1061</v>
      </c>
      <c r="C222" s="1">
        <f>SUM(E222:AZ222)</f>
        <v>22</v>
      </c>
      <c r="D222" s="1">
        <f>COUNT(E222:AZ222)</f>
        <v>1</v>
      </c>
      <c r="W222" s="1">
        <v>22</v>
      </c>
      <c r="AS222" s="1"/>
      <c r="AT222" s="1"/>
      <c r="AU222" s="1"/>
      <c r="AV222" s="1"/>
      <c r="AW222" s="1"/>
      <c r="AX222" s="1"/>
      <c r="AY222" s="1"/>
      <c r="AZ222" s="1"/>
    </row>
    <row r="223" spans="1:52" x14ac:dyDescent="0.25">
      <c r="A223" s="1">
        <f>RANK(Tabelle2564[[#This Row],[Gesamt]],C:C,0)</f>
        <v>215</v>
      </c>
      <c r="B223" s="72" t="s">
        <v>1009</v>
      </c>
      <c r="C223" s="1">
        <f>SUM(E223:AZ223)</f>
        <v>22</v>
      </c>
      <c r="D223" s="1">
        <f>COUNT(E223:AZ223)</f>
        <v>1</v>
      </c>
      <c r="AB223" s="1">
        <v>22</v>
      </c>
      <c r="AS223" s="1"/>
      <c r="AT223" s="1"/>
      <c r="AU223" s="1"/>
      <c r="AV223" s="1"/>
      <c r="AW223" s="1"/>
      <c r="AX223" s="1"/>
      <c r="AY223" s="1"/>
      <c r="AZ223" s="1"/>
    </row>
    <row r="224" spans="1:52" x14ac:dyDescent="0.25">
      <c r="A224" s="1">
        <f>RANK(Tabelle2564[[#This Row],[Gesamt]],C:C,0)</f>
        <v>215</v>
      </c>
      <c r="B224" s="72" t="s">
        <v>1005</v>
      </c>
      <c r="C224" s="1">
        <f>SUM(E224:AZ224)</f>
        <v>22</v>
      </c>
      <c r="D224" s="1">
        <f>COUNT(E224:AZ224)</f>
        <v>1</v>
      </c>
      <c r="AC224" s="1">
        <v>22</v>
      </c>
      <c r="AS224" s="1"/>
      <c r="AT224" s="1"/>
      <c r="AU224" s="1"/>
      <c r="AV224" s="1"/>
      <c r="AW224" s="1"/>
      <c r="AX224" s="1"/>
      <c r="AY224" s="1"/>
      <c r="AZ224" s="1"/>
    </row>
    <row r="225" spans="1:52" x14ac:dyDescent="0.25">
      <c r="A225" s="1">
        <f>RANK(Tabelle2564[[#This Row],[Gesamt]],C:C,0)</f>
        <v>215</v>
      </c>
      <c r="B225" s="72" t="s">
        <v>63</v>
      </c>
      <c r="C225" s="1">
        <f>SUM(E225:AZ225)</f>
        <v>22</v>
      </c>
      <c r="D225" s="1">
        <f>COUNT(E225:AZ225)</f>
        <v>1</v>
      </c>
      <c r="AL225" s="1">
        <v>22</v>
      </c>
      <c r="AS225" s="1"/>
      <c r="AT225" s="1"/>
      <c r="AU225" s="1"/>
      <c r="AV225" s="1"/>
      <c r="AW225" s="1"/>
      <c r="AX225" s="1"/>
      <c r="AY225" s="1"/>
      <c r="AZ225" s="1"/>
    </row>
    <row r="226" spans="1:52" x14ac:dyDescent="0.25">
      <c r="A226" s="1">
        <f>RANK(Tabelle2564[[#This Row],[Gesamt]],C:C,0)</f>
        <v>215</v>
      </c>
      <c r="B226" s="72" t="s">
        <v>914</v>
      </c>
      <c r="C226" s="1">
        <f>SUM(E226:AZ226)</f>
        <v>22</v>
      </c>
      <c r="D226" s="1">
        <f>COUNT(E226:AZ226)</f>
        <v>1</v>
      </c>
      <c r="AM226" s="1">
        <v>22</v>
      </c>
      <c r="AS226" s="1"/>
      <c r="AT226" s="1"/>
      <c r="AU226" s="1"/>
      <c r="AV226" s="1"/>
      <c r="AW226" s="1"/>
      <c r="AX226" s="1"/>
      <c r="AY226" s="1"/>
      <c r="AZ226" s="1"/>
    </row>
    <row r="227" spans="1:52" x14ac:dyDescent="0.25">
      <c r="A227" s="1">
        <f>RANK(Tabelle2564[[#This Row],[Gesamt]],C:C,0)</f>
        <v>215</v>
      </c>
      <c r="B227" s="72" t="s">
        <v>891</v>
      </c>
      <c r="C227" s="1">
        <f>SUM(E227:AZ227)</f>
        <v>22</v>
      </c>
      <c r="D227" s="1">
        <f>COUNT(E227:AZ227)</f>
        <v>1</v>
      </c>
      <c r="AO227" s="1">
        <v>22</v>
      </c>
      <c r="AS227" s="1"/>
      <c r="AT227" s="1"/>
      <c r="AU227" s="1"/>
      <c r="AV227" s="1"/>
      <c r="AW227" s="1"/>
      <c r="AX227" s="1"/>
      <c r="AY227" s="1"/>
      <c r="AZ227" s="1"/>
    </row>
    <row r="228" spans="1:52" x14ac:dyDescent="0.25">
      <c r="A228" s="1">
        <f>RANK(Tabelle2564[[#This Row],[Gesamt]],C:C,0)</f>
        <v>228</v>
      </c>
      <c r="B228" s="72" t="s">
        <v>1202</v>
      </c>
      <c r="C228" s="1">
        <f>SUM(E228:AZ228)</f>
        <v>21</v>
      </c>
      <c r="D228" s="1">
        <f>COUNT(E228:AZ228)</f>
        <v>1</v>
      </c>
      <c r="G228" s="1">
        <v>21</v>
      </c>
      <c r="AS228" s="1"/>
      <c r="AT228" s="1"/>
      <c r="AU228" s="1"/>
      <c r="AV228" s="1"/>
      <c r="AW228" s="1"/>
      <c r="AX228" s="1"/>
      <c r="AY228" s="1"/>
      <c r="AZ228" s="1"/>
    </row>
    <row r="229" spans="1:52" x14ac:dyDescent="0.25">
      <c r="A229" s="1">
        <f>RANK(Tabelle2564[[#This Row],[Gesamt]],C:C,0)</f>
        <v>228</v>
      </c>
      <c r="B229" s="72" t="s">
        <v>1180</v>
      </c>
      <c r="C229" s="1">
        <f>SUM(E229:AZ229)</f>
        <v>21</v>
      </c>
      <c r="D229" s="1">
        <f>COUNT(E229:AZ229)</f>
        <v>1</v>
      </c>
      <c r="J229" s="1">
        <v>21</v>
      </c>
      <c r="AS229" s="1"/>
      <c r="AT229" s="1"/>
      <c r="AU229" s="1"/>
      <c r="AV229" s="1"/>
      <c r="AW229" s="1"/>
      <c r="AX229" s="1"/>
      <c r="AY229" s="1"/>
      <c r="AZ229" s="1"/>
    </row>
    <row r="230" spans="1:52" x14ac:dyDescent="0.25">
      <c r="A230" s="1">
        <f>RANK(Tabelle2564[[#This Row],[Gesamt]],C:C,0)</f>
        <v>228</v>
      </c>
      <c r="B230" s="72" t="s">
        <v>1134</v>
      </c>
      <c r="C230" s="1">
        <f>SUM(E230:AZ230)</f>
        <v>21</v>
      </c>
      <c r="D230" s="1">
        <f>COUNT(E230:AZ230)</f>
        <v>1</v>
      </c>
      <c r="O230" s="1">
        <v>21</v>
      </c>
      <c r="AS230" s="1"/>
      <c r="AT230" s="1"/>
      <c r="AU230" s="1"/>
      <c r="AV230" s="1"/>
      <c r="AW230" s="1"/>
      <c r="AX230" s="1"/>
      <c r="AY230" s="1"/>
      <c r="AZ230" s="1"/>
    </row>
    <row r="231" spans="1:52" x14ac:dyDescent="0.25">
      <c r="A231" s="1">
        <f>RANK(Tabelle2564[[#This Row],[Gesamt]],C:C,0)</f>
        <v>228</v>
      </c>
      <c r="B231" s="72" t="s">
        <v>1135</v>
      </c>
      <c r="C231" s="1">
        <f>SUM(E231:AZ231)</f>
        <v>21</v>
      </c>
      <c r="D231" s="1">
        <f>COUNT(E231:AZ231)</f>
        <v>1</v>
      </c>
      <c r="O231" s="1">
        <v>21</v>
      </c>
      <c r="AS231" s="1"/>
      <c r="AT231" s="1"/>
      <c r="AU231" s="1"/>
      <c r="AV231" s="1"/>
      <c r="AW231" s="1"/>
      <c r="AX231" s="1"/>
      <c r="AY231" s="1"/>
      <c r="AZ231" s="1"/>
    </row>
    <row r="232" spans="1:52" x14ac:dyDescent="0.25">
      <c r="A232" s="1">
        <f>RANK(Tabelle2564[[#This Row],[Gesamt]],C:C,0)</f>
        <v>228</v>
      </c>
      <c r="B232" s="72" t="s">
        <v>1121</v>
      </c>
      <c r="C232" s="1">
        <f>SUM(E232:AZ232)</f>
        <v>21</v>
      </c>
      <c r="D232" s="1">
        <f>COUNT(E232:AZ232)</f>
        <v>1</v>
      </c>
      <c r="Q232" s="1">
        <v>21</v>
      </c>
      <c r="AS232" s="1"/>
      <c r="AT232" s="1"/>
      <c r="AU232" s="1"/>
      <c r="AV232" s="1"/>
      <c r="AW232" s="1"/>
      <c r="AX232" s="1"/>
      <c r="AY232" s="1"/>
      <c r="AZ232" s="1"/>
    </row>
    <row r="233" spans="1:52" x14ac:dyDescent="0.25">
      <c r="A233" s="1">
        <f>RANK(Tabelle2564[[#This Row],[Gesamt]],C:C,0)</f>
        <v>228</v>
      </c>
      <c r="B233" s="72" t="s">
        <v>582</v>
      </c>
      <c r="C233" s="1">
        <f>SUM(E233:AZ233)</f>
        <v>21</v>
      </c>
      <c r="D233" s="1">
        <f>COUNT(E233:AZ233)</f>
        <v>1</v>
      </c>
      <c r="S233" s="1">
        <v>21</v>
      </c>
      <c r="AS233" s="1"/>
      <c r="AT233" s="1"/>
      <c r="AU233" s="1"/>
      <c r="AV233" s="1"/>
      <c r="AW233" s="1"/>
      <c r="AX233" s="1"/>
      <c r="AY233" s="1"/>
      <c r="AZ233" s="1"/>
    </row>
    <row r="234" spans="1:52" x14ac:dyDescent="0.25">
      <c r="A234" s="1">
        <f>RANK(Tabelle2564[[#This Row],[Gesamt]],C:C,0)</f>
        <v>228</v>
      </c>
      <c r="B234" s="72" t="s">
        <v>1062</v>
      </c>
      <c r="C234" s="1">
        <f>SUM(E234:AZ234)</f>
        <v>21</v>
      </c>
      <c r="D234" s="1">
        <f>COUNT(E234:AZ234)</f>
        <v>1</v>
      </c>
      <c r="W234" s="1">
        <v>21</v>
      </c>
      <c r="AS234" s="1"/>
      <c r="AT234" s="1"/>
      <c r="AU234" s="1"/>
      <c r="AV234" s="1"/>
      <c r="AW234" s="1"/>
      <c r="AX234" s="1"/>
      <c r="AY234" s="1"/>
      <c r="AZ234" s="1"/>
    </row>
    <row r="235" spans="1:52" x14ac:dyDescent="0.25">
      <c r="A235" s="1">
        <f>RANK(Tabelle2564[[#This Row],[Gesamt]],C:C,0)</f>
        <v>228</v>
      </c>
      <c r="B235" s="72" t="s">
        <v>1047</v>
      </c>
      <c r="C235" s="1">
        <f>SUM(E235:AZ235)</f>
        <v>21</v>
      </c>
      <c r="D235" s="1">
        <f>COUNT(E235:AZ235)</f>
        <v>1</v>
      </c>
      <c r="X235" s="1">
        <v>21</v>
      </c>
      <c r="AS235" s="1"/>
      <c r="AT235" s="1"/>
      <c r="AU235" s="1"/>
      <c r="AV235" s="1"/>
      <c r="AW235" s="1"/>
      <c r="AX235" s="1"/>
      <c r="AY235" s="1"/>
      <c r="AZ235" s="1"/>
    </row>
    <row r="236" spans="1:52" x14ac:dyDescent="0.25">
      <c r="A236" s="1">
        <f>RANK(Tabelle2564[[#This Row],[Gesamt]],C:C,0)</f>
        <v>228</v>
      </c>
      <c r="B236" s="72" t="s">
        <v>942</v>
      </c>
      <c r="C236" s="1">
        <f>SUM(E236:AZ236)</f>
        <v>21</v>
      </c>
      <c r="D236" s="1">
        <f>COUNT(E236:AZ236)</f>
        <v>1</v>
      </c>
      <c r="AJ236" s="1">
        <v>21</v>
      </c>
      <c r="AS236" s="1"/>
      <c r="AT236" s="1"/>
      <c r="AU236" s="1"/>
      <c r="AV236" s="1"/>
      <c r="AW236" s="1"/>
      <c r="AX236" s="1"/>
      <c r="AY236" s="1"/>
      <c r="AZ236" s="1"/>
    </row>
    <row r="237" spans="1:52" x14ac:dyDescent="0.25">
      <c r="A237" s="1">
        <f>RANK(Tabelle2564[[#This Row],[Gesamt]],C:C,0)</f>
        <v>228</v>
      </c>
      <c r="B237" s="72" t="s">
        <v>928</v>
      </c>
      <c r="C237" s="1">
        <f>SUM(E237:AZ237)</f>
        <v>21</v>
      </c>
      <c r="D237" s="1">
        <f>COUNT(E237:AZ237)</f>
        <v>1</v>
      </c>
      <c r="AK237" s="1">
        <v>21</v>
      </c>
      <c r="AS237" s="1"/>
      <c r="AT237" s="1"/>
      <c r="AU237" s="1"/>
      <c r="AV237" s="1"/>
      <c r="AW237" s="1"/>
      <c r="AX237" s="1"/>
      <c r="AY237" s="1"/>
      <c r="AZ237" s="1"/>
    </row>
    <row r="238" spans="1:52" x14ac:dyDescent="0.25">
      <c r="A238" s="1">
        <f>RANK(Tabelle2564[[#This Row],[Gesamt]],C:C,0)</f>
        <v>228</v>
      </c>
      <c r="B238" s="72" t="s">
        <v>921</v>
      </c>
      <c r="C238" s="1">
        <f>SUM(E238:AZ238)</f>
        <v>21</v>
      </c>
      <c r="D238" s="1">
        <f>COUNT(E238:AZ238)</f>
        <v>1</v>
      </c>
      <c r="AL238" s="1">
        <v>21</v>
      </c>
      <c r="AS238" s="1"/>
      <c r="AT238" s="1"/>
      <c r="AU238" s="1"/>
      <c r="AV238" s="1"/>
      <c r="AW238" s="1"/>
      <c r="AX238" s="1"/>
      <c r="AY238" s="1"/>
      <c r="AZ238" s="1"/>
    </row>
    <row r="239" spans="1:52" x14ac:dyDescent="0.25">
      <c r="A239" s="1">
        <f>RANK(Tabelle2564[[#This Row],[Gesamt]],C:C,0)</f>
        <v>228</v>
      </c>
      <c r="B239" s="72" t="s">
        <v>902</v>
      </c>
      <c r="C239" s="1">
        <f>SUM(E239:AZ239)</f>
        <v>21</v>
      </c>
      <c r="D239" s="1">
        <f>COUNT(E239:AZ239)</f>
        <v>1</v>
      </c>
      <c r="AN239" s="1">
        <v>21</v>
      </c>
      <c r="AS239" s="1"/>
      <c r="AT239" s="1"/>
      <c r="AU239" s="1"/>
      <c r="AV239" s="1"/>
      <c r="AW239" s="1"/>
      <c r="AX239" s="1"/>
      <c r="AY239" s="1"/>
      <c r="AZ239" s="1"/>
    </row>
    <row r="240" spans="1:52" x14ac:dyDescent="0.25">
      <c r="A240" s="1">
        <f>RANK(Tabelle2564[[#This Row],[Gesamt]],C:C,0)</f>
        <v>228</v>
      </c>
      <c r="B240" s="72" t="s">
        <v>837</v>
      </c>
      <c r="C240" s="1">
        <f>SUM(E240:AZ240)</f>
        <v>21</v>
      </c>
      <c r="D240" s="1">
        <f>COUNT(E240:AZ240)</f>
        <v>1</v>
      </c>
      <c r="AS240" s="1"/>
      <c r="AT240" s="1"/>
      <c r="AU240" s="1">
        <v>21</v>
      </c>
      <c r="AV240" s="1"/>
      <c r="AW240" s="1"/>
      <c r="AX240" s="1"/>
      <c r="AY240" s="1"/>
      <c r="AZ240" s="1"/>
    </row>
    <row r="241" spans="1:52" x14ac:dyDescent="0.25">
      <c r="A241" s="1">
        <f>RANK(Tabelle2564[[#This Row],[Gesamt]],C:C,0)</f>
        <v>228</v>
      </c>
      <c r="B241" s="72" t="s">
        <v>821</v>
      </c>
      <c r="C241" s="1">
        <f>SUM(E241:AZ241)</f>
        <v>21</v>
      </c>
      <c r="D241" s="1">
        <f>COUNT(E241:AZ241)</f>
        <v>1</v>
      </c>
      <c r="AS241" s="1"/>
      <c r="AT241" s="1"/>
      <c r="AU241" s="1"/>
      <c r="AV241" s="1"/>
      <c r="AW241" s="1">
        <v>21</v>
      </c>
      <c r="AX241" s="1"/>
      <c r="AY241" s="1"/>
      <c r="AZ241" s="1"/>
    </row>
    <row r="242" spans="1:52" x14ac:dyDescent="0.25">
      <c r="A242" s="1">
        <f>RANK(Tabelle2564[[#This Row],[Gesamt]],C:C,0)</f>
        <v>242</v>
      </c>
      <c r="B242" s="72" t="s">
        <v>1184</v>
      </c>
      <c r="C242" s="1">
        <f>SUM(E242:AZ242)</f>
        <v>20</v>
      </c>
      <c r="D242" s="1">
        <f>COUNT(E242:AZ242)</f>
        <v>1</v>
      </c>
      <c r="I242" s="1">
        <v>20</v>
      </c>
      <c r="AS242" s="1"/>
      <c r="AT242" s="1"/>
      <c r="AU242" s="1"/>
      <c r="AV242" s="1"/>
      <c r="AW242" s="1"/>
      <c r="AX242" s="1"/>
      <c r="AY242" s="1"/>
      <c r="AZ242" s="1"/>
    </row>
    <row r="243" spans="1:52" x14ac:dyDescent="0.25">
      <c r="A243" s="1">
        <f>RANK(Tabelle2564[[#This Row],[Gesamt]],C:C,0)</f>
        <v>242</v>
      </c>
      <c r="B243" s="72" t="s">
        <v>1153</v>
      </c>
      <c r="C243" s="1">
        <f>SUM(E243:AZ243)</f>
        <v>20</v>
      </c>
      <c r="D243" s="1">
        <f>COUNT(E243:AZ243)</f>
        <v>1</v>
      </c>
      <c r="M243" s="1">
        <v>20</v>
      </c>
      <c r="AS243" s="1"/>
      <c r="AT243" s="1"/>
      <c r="AU243" s="1"/>
      <c r="AV243" s="1"/>
      <c r="AW243" s="1"/>
      <c r="AX243" s="1"/>
      <c r="AY243" s="1"/>
      <c r="AZ243" s="1"/>
    </row>
    <row r="244" spans="1:52" x14ac:dyDescent="0.25">
      <c r="A244" s="1">
        <f>RANK(Tabelle2564[[#This Row],[Gesamt]],C:C,0)</f>
        <v>242</v>
      </c>
      <c r="B244" s="72" t="s">
        <v>1111</v>
      </c>
      <c r="C244" s="1">
        <f>SUM(E244:AZ244)</f>
        <v>20</v>
      </c>
      <c r="D244" s="1">
        <f>COUNT(E244:AZ244)</f>
        <v>1</v>
      </c>
      <c r="R244" s="1">
        <v>20</v>
      </c>
      <c r="AS244" s="1"/>
      <c r="AT244" s="1"/>
      <c r="AU244" s="1"/>
      <c r="AV244" s="1"/>
      <c r="AW244" s="1"/>
      <c r="AX244" s="1"/>
      <c r="AY244" s="1"/>
      <c r="AZ244" s="1"/>
    </row>
    <row r="245" spans="1:52" x14ac:dyDescent="0.25">
      <c r="A245" s="1">
        <f>RANK(Tabelle2564[[#This Row],[Gesamt]],C:C,0)</f>
        <v>242</v>
      </c>
      <c r="B245" s="72" t="s">
        <v>1088</v>
      </c>
      <c r="C245" s="1">
        <f>SUM(E245:AZ245)</f>
        <v>20</v>
      </c>
      <c r="D245" s="1">
        <f>COUNT(E245:AZ245)</f>
        <v>1</v>
      </c>
      <c r="T245" s="1">
        <v>20</v>
      </c>
      <c r="AS245" s="1"/>
      <c r="AT245" s="1"/>
      <c r="AU245" s="1"/>
      <c r="AV245" s="1"/>
      <c r="AW245" s="1"/>
      <c r="AX245" s="1"/>
      <c r="AY245" s="1"/>
      <c r="AZ245" s="1"/>
    </row>
    <row r="246" spans="1:52" x14ac:dyDescent="0.25">
      <c r="A246" s="1">
        <f>RANK(Tabelle2564[[#This Row],[Gesamt]],C:C,0)</f>
        <v>242</v>
      </c>
      <c r="B246" s="72" t="s">
        <v>1089</v>
      </c>
      <c r="C246" s="1">
        <f>SUM(E246:AZ246)</f>
        <v>20</v>
      </c>
      <c r="D246" s="1">
        <f>COUNT(E246:AZ246)</f>
        <v>1</v>
      </c>
      <c r="T246" s="1">
        <v>20</v>
      </c>
      <c r="AS246" s="1"/>
      <c r="AT246" s="1"/>
      <c r="AU246" s="1"/>
      <c r="AV246" s="1"/>
      <c r="AW246" s="1"/>
      <c r="AX246" s="1"/>
      <c r="AY246" s="1"/>
      <c r="AZ246" s="1"/>
    </row>
    <row r="247" spans="1:52" x14ac:dyDescent="0.25">
      <c r="A247" s="1">
        <f>RANK(Tabelle2564[[#This Row],[Gesamt]],C:C,0)</f>
        <v>242</v>
      </c>
      <c r="B247" s="72" t="s">
        <v>1090</v>
      </c>
      <c r="C247" s="1">
        <f>SUM(E247:AZ247)</f>
        <v>20</v>
      </c>
      <c r="D247" s="1">
        <f>COUNT(E247:AZ247)</f>
        <v>1</v>
      </c>
      <c r="T247" s="1">
        <v>20</v>
      </c>
      <c r="AS247" s="1"/>
      <c r="AT247" s="1"/>
      <c r="AU247" s="1"/>
      <c r="AV247" s="1"/>
      <c r="AW247" s="1"/>
      <c r="AX247" s="1"/>
      <c r="AY247" s="1"/>
      <c r="AZ247" s="1"/>
    </row>
    <row r="248" spans="1:52" x14ac:dyDescent="0.25">
      <c r="A248" s="1">
        <f>RANK(Tabelle2564[[#This Row],[Gesamt]],C:C,0)</f>
        <v>242</v>
      </c>
      <c r="B248" s="72" t="s">
        <v>1063</v>
      </c>
      <c r="C248" s="1">
        <f>SUM(E248:AZ248)</f>
        <v>20</v>
      </c>
      <c r="D248" s="1">
        <f>COUNT(E248:AZ248)</f>
        <v>1</v>
      </c>
      <c r="W248" s="1">
        <v>20</v>
      </c>
      <c r="AS248" s="1"/>
      <c r="AT248" s="1"/>
      <c r="AU248" s="1"/>
      <c r="AV248" s="1"/>
      <c r="AW248" s="1"/>
      <c r="AX248" s="1"/>
      <c r="AY248" s="1"/>
      <c r="AZ248" s="1"/>
    </row>
    <row r="249" spans="1:52" x14ac:dyDescent="0.25">
      <c r="A249" s="1">
        <f>RANK(Tabelle2564[[#This Row],[Gesamt]],C:C,0)</f>
        <v>242</v>
      </c>
      <c r="B249" s="72" t="s">
        <v>1040</v>
      </c>
      <c r="C249" s="1">
        <f>SUM(E249:AZ249)</f>
        <v>20</v>
      </c>
      <c r="D249" s="1">
        <f>COUNT(E249:AZ249)</f>
        <v>1</v>
      </c>
      <c r="Y249" s="1">
        <v>20</v>
      </c>
      <c r="AS249" s="1"/>
      <c r="AT249" s="1"/>
      <c r="AU249" s="1"/>
      <c r="AV249" s="1"/>
      <c r="AW249" s="1"/>
      <c r="AX249" s="1"/>
      <c r="AY249" s="1"/>
      <c r="AZ249" s="1"/>
    </row>
    <row r="250" spans="1:52" x14ac:dyDescent="0.25">
      <c r="A250" s="1">
        <f>RANK(Tabelle2564[[#This Row],[Gesamt]],C:C,0)</f>
        <v>242</v>
      </c>
      <c r="B250" s="72" t="s">
        <v>1015</v>
      </c>
      <c r="C250" s="1">
        <f>SUM(E250:AZ250)</f>
        <v>20</v>
      </c>
      <c r="D250" s="1">
        <f>COUNT(E250:AZ250)</f>
        <v>1</v>
      </c>
      <c r="AB250" s="1">
        <v>20</v>
      </c>
      <c r="AS250" s="1"/>
      <c r="AT250" s="1"/>
      <c r="AU250" s="1"/>
      <c r="AV250" s="1"/>
      <c r="AW250" s="1"/>
      <c r="AX250" s="1"/>
      <c r="AY250" s="1"/>
      <c r="AZ250" s="1"/>
    </row>
    <row r="251" spans="1:52" x14ac:dyDescent="0.25">
      <c r="A251" s="1">
        <f>RANK(Tabelle2564[[#This Row],[Gesamt]],C:C,0)</f>
        <v>242</v>
      </c>
      <c r="B251" s="72" t="s">
        <v>986</v>
      </c>
      <c r="C251" s="1">
        <f>SUM(E251:AZ251)</f>
        <v>20</v>
      </c>
      <c r="D251" s="1">
        <f>COUNT(E251:AZ251)</f>
        <v>1</v>
      </c>
      <c r="AE251" s="1">
        <v>20</v>
      </c>
      <c r="AS251" s="1"/>
      <c r="AT251" s="1"/>
      <c r="AU251" s="1"/>
      <c r="AV251" s="1"/>
      <c r="AW251" s="1"/>
      <c r="AX251" s="1"/>
      <c r="AY251" s="1"/>
      <c r="AZ251" s="1"/>
    </row>
    <row r="252" spans="1:52" x14ac:dyDescent="0.25">
      <c r="A252" s="1">
        <f>RANK(Tabelle2564[[#This Row],[Gesamt]],C:C,0)</f>
        <v>242</v>
      </c>
      <c r="B252" s="72" t="s">
        <v>915</v>
      </c>
      <c r="C252" s="1">
        <f>SUM(E252:AZ252)</f>
        <v>20</v>
      </c>
      <c r="D252" s="1">
        <f>COUNT(E252:AZ252)</f>
        <v>1</v>
      </c>
      <c r="AM252" s="1">
        <v>20</v>
      </c>
      <c r="AS252" s="1"/>
      <c r="AT252" s="1"/>
      <c r="AU252" s="1"/>
      <c r="AV252" s="1"/>
      <c r="AW252" s="1"/>
      <c r="AX252" s="1"/>
      <c r="AY252" s="1"/>
      <c r="AZ252" s="1"/>
    </row>
    <row r="253" spans="1:52" x14ac:dyDescent="0.25">
      <c r="A253" s="1">
        <f>RANK(Tabelle2564[[#This Row],[Gesamt]],C:C,0)</f>
        <v>242</v>
      </c>
      <c r="B253" s="72" t="s">
        <v>853</v>
      </c>
      <c r="C253" s="1">
        <f>SUM(E253:AZ253)</f>
        <v>20</v>
      </c>
      <c r="D253" s="1">
        <f>COUNT(E253:AZ253)</f>
        <v>1</v>
      </c>
      <c r="AS253" s="1">
        <v>20</v>
      </c>
      <c r="AT253" s="1"/>
      <c r="AU253" s="1"/>
      <c r="AV253" s="1"/>
      <c r="AW253" s="1"/>
      <c r="AX253" s="1"/>
      <c r="AY253" s="1"/>
      <c r="AZ253" s="1"/>
    </row>
    <row r="254" spans="1:52" x14ac:dyDescent="0.25">
      <c r="A254" s="1">
        <f>RANK(Tabelle2564[[#This Row],[Gesamt]],C:C,0)</f>
        <v>242</v>
      </c>
      <c r="B254" s="72" t="s">
        <v>842</v>
      </c>
      <c r="C254" s="1">
        <f>SUM(E254:AZ254)</f>
        <v>20</v>
      </c>
      <c r="D254" s="1">
        <f>COUNT(E254:AZ254)</f>
        <v>1</v>
      </c>
      <c r="AS254" s="1"/>
      <c r="AT254" s="1">
        <v>20</v>
      </c>
      <c r="AU254" s="1"/>
      <c r="AV254" s="1"/>
      <c r="AW254" s="1"/>
      <c r="AX254" s="1"/>
      <c r="AY254" s="1"/>
      <c r="AZ254" s="1"/>
    </row>
    <row r="255" spans="1:52" x14ac:dyDescent="0.25">
      <c r="A255" s="1">
        <f>RANK(Tabelle2564[[#This Row],[Gesamt]],C:C,0)</f>
        <v>242</v>
      </c>
      <c r="B255" s="72" t="s">
        <v>822</v>
      </c>
      <c r="C255" s="1">
        <f>SUM(E255:AZ255)</f>
        <v>20</v>
      </c>
      <c r="D255" s="1">
        <f>COUNT(E255:AZ255)</f>
        <v>1</v>
      </c>
      <c r="AS255" s="1"/>
      <c r="AT255" s="1"/>
      <c r="AU255" s="1"/>
      <c r="AV255" s="1"/>
      <c r="AW255" s="1">
        <v>20</v>
      </c>
      <c r="AX255" s="1"/>
      <c r="AY255" s="1"/>
      <c r="AZ255" s="1"/>
    </row>
    <row r="256" spans="1:52" x14ac:dyDescent="0.25">
      <c r="A256" s="1">
        <f>RANK(Tabelle2564[[#This Row],[Gesamt]],C:C,0)</f>
        <v>242</v>
      </c>
      <c r="B256" s="72" t="s">
        <v>819</v>
      </c>
      <c r="C256" s="1">
        <f>SUM(E256:AZ256)</f>
        <v>20</v>
      </c>
      <c r="D256" s="1">
        <f>COUNT(E256:AZ256)</f>
        <v>1</v>
      </c>
      <c r="AS256" s="1"/>
      <c r="AT256" s="1"/>
      <c r="AU256" s="1"/>
      <c r="AV256" s="1"/>
      <c r="AW256" s="1">
        <v>20</v>
      </c>
      <c r="AX256" s="1"/>
      <c r="AY256" s="1"/>
      <c r="AZ256" s="1"/>
    </row>
    <row r="257" spans="1:52" x14ac:dyDescent="0.25">
      <c r="A257" s="1">
        <f>RANK(Tabelle2564[[#This Row],[Gesamt]],C:C,0)</f>
        <v>257</v>
      </c>
      <c r="B257" s="72" t="s">
        <v>1211</v>
      </c>
      <c r="C257" s="1">
        <f>SUM(E257:AZ257)</f>
        <v>19</v>
      </c>
      <c r="D257" s="1">
        <f>COUNT(E257:AZ257)</f>
        <v>1</v>
      </c>
      <c r="F257" s="1">
        <v>19</v>
      </c>
      <c r="AS257" s="1"/>
      <c r="AT257" s="1"/>
      <c r="AU257" s="1"/>
      <c r="AV257" s="1"/>
      <c r="AW257" s="1"/>
      <c r="AX257" s="1"/>
      <c r="AY257" s="1"/>
      <c r="AZ257" s="1"/>
    </row>
    <row r="258" spans="1:52" x14ac:dyDescent="0.25">
      <c r="A258" s="1">
        <f>RANK(Tabelle2564[[#This Row],[Gesamt]],C:C,0)</f>
        <v>257</v>
      </c>
      <c r="B258" s="72" t="s">
        <v>1181</v>
      </c>
      <c r="C258" s="1">
        <f>SUM(E258:AZ258)</f>
        <v>19</v>
      </c>
      <c r="D258" s="1">
        <f>COUNT(E258:AZ258)</f>
        <v>1</v>
      </c>
      <c r="J258" s="1">
        <v>19</v>
      </c>
      <c r="AS258" s="1"/>
      <c r="AT258" s="1"/>
      <c r="AU258" s="1"/>
      <c r="AV258" s="1"/>
      <c r="AW258" s="1"/>
      <c r="AX258" s="1"/>
      <c r="AY258" s="1"/>
      <c r="AZ258" s="1"/>
    </row>
    <row r="259" spans="1:52" x14ac:dyDescent="0.25">
      <c r="A259" s="1">
        <f>RANK(Tabelle2564[[#This Row],[Gesamt]],C:C,0)</f>
        <v>257</v>
      </c>
      <c r="B259" s="72" t="s">
        <v>1106</v>
      </c>
      <c r="C259" s="1">
        <f>SUM(E259:AZ259)</f>
        <v>19</v>
      </c>
      <c r="D259" s="1">
        <f>COUNT(E259:AZ259)</f>
        <v>1</v>
      </c>
      <c r="S259" s="1">
        <v>19</v>
      </c>
      <c r="AS259" s="1"/>
      <c r="AT259" s="1"/>
      <c r="AU259" s="1"/>
      <c r="AV259" s="1"/>
      <c r="AW259" s="1"/>
      <c r="AX259" s="1"/>
      <c r="AY259" s="1"/>
      <c r="AZ259" s="1"/>
    </row>
    <row r="260" spans="1:52" x14ac:dyDescent="0.25">
      <c r="A260" s="1">
        <f>RANK(Tabelle2564[[#This Row],[Gesamt]],C:C,0)</f>
        <v>257</v>
      </c>
      <c r="B260" s="72" t="s">
        <v>1048</v>
      </c>
      <c r="C260" s="1">
        <f>SUM(E260:AZ260)</f>
        <v>19</v>
      </c>
      <c r="D260" s="1">
        <f>COUNT(E260:AZ260)</f>
        <v>1</v>
      </c>
      <c r="X260" s="1">
        <v>19</v>
      </c>
      <c r="AS260" s="1"/>
      <c r="AT260" s="1"/>
      <c r="AU260" s="1"/>
      <c r="AV260" s="1"/>
      <c r="AW260" s="1"/>
      <c r="AX260" s="1"/>
      <c r="AY260" s="1"/>
      <c r="AZ260" s="1"/>
    </row>
    <row r="261" spans="1:52" x14ac:dyDescent="0.25">
      <c r="A261" s="1">
        <f>RANK(Tabelle2564[[#This Row],[Gesamt]],C:C,0)</f>
        <v>257</v>
      </c>
      <c r="B261" s="72" t="s">
        <v>1041</v>
      </c>
      <c r="C261" s="1">
        <f>SUM(E261:AZ261)</f>
        <v>19</v>
      </c>
      <c r="D261" s="1">
        <f>COUNT(E261:AZ261)</f>
        <v>1</v>
      </c>
      <c r="Y261" s="1">
        <v>19</v>
      </c>
      <c r="AS261" s="1"/>
      <c r="AT261" s="1"/>
      <c r="AU261" s="1"/>
      <c r="AV261" s="1"/>
      <c r="AW261" s="1"/>
      <c r="AX261" s="1"/>
      <c r="AY261" s="1"/>
      <c r="AZ261" s="1"/>
    </row>
    <row r="262" spans="1:52" x14ac:dyDescent="0.25">
      <c r="A262" s="1">
        <f>RANK(Tabelle2564[[#This Row],[Gesamt]],C:C,0)</f>
        <v>257</v>
      </c>
      <c r="B262" s="72" t="s">
        <v>1025</v>
      </c>
      <c r="C262" s="1">
        <f>SUM(E262:AZ262)</f>
        <v>19</v>
      </c>
      <c r="D262" s="1">
        <f>COUNT(E262:AZ262)</f>
        <v>1</v>
      </c>
      <c r="AA262" s="1">
        <v>19</v>
      </c>
      <c r="AS262" s="1"/>
      <c r="AT262" s="1"/>
      <c r="AU262" s="1"/>
      <c r="AV262" s="1"/>
      <c r="AW262" s="1"/>
      <c r="AX262" s="1"/>
      <c r="AY262" s="1"/>
      <c r="AZ262" s="1"/>
    </row>
    <row r="263" spans="1:52" x14ac:dyDescent="0.25">
      <c r="A263" s="1">
        <f>RANK(Tabelle2564[[#This Row],[Gesamt]],C:C,0)</f>
        <v>257</v>
      </c>
      <c r="B263" s="72" t="s">
        <v>974</v>
      </c>
      <c r="C263" s="1">
        <f>SUM(E263:AZ263)</f>
        <v>19</v>
      </c>
      <c r="D263" s="1">
        <f>COUNT(E263:AZ263)</f>
        <v>1</v>
      </c>
      <c r="AF263" s="1">
        <v>19</v>
      </c>
      <c r="AS263" s="1"/>
      <c r="AT263" s="1"/>
      <c r="AU263" s="1"/>
      <c r="AV263" s="1"/>
      <c r="AW263" s="1"/>
      <c r="AX263" s="1"/>
      <c r="AY263" s="1"/>
      <c r="AZ263" s="1"/>
    </row>
    <row r="264" spans="1:52" x14ac:dyDescent="0.25">
      <c r="A264" s="1">
        <f>RANK(Tabelle2564[[#This Row],[Gesamt]],C:C,0)</f>
        <v>257</v>
      </c>
      <c r="B264" s="72" t="s">
        <v>975</v>
      </c>
      <c r="C264" s="1">
        <f>SUM(E264:AZ264)</f>
        <v>19</v>
      </c>
      <c r="D264" s="1">
        <f>COUNT(E264:AZ264)</f>
        <v>1</v>
      </c>
      <c r="AF264" s="1">
        <v>19</v>
      </c>
      <c r="AS264" s="1"/>
      <c r="AT264" s="1"/>
      <c r="AU264" s="1"/>
      <c r="AV264" s="1"/>
      <c r="AW264" s="1"/>
      <c r="AX264" s="1"/>
      <c r="AY264" s="1"/>
      <c r="AZ264" s="1"/>
    </row>
    <row r="265" spans="1:52" x14ac:dyDescent="0.25">
      <c r="A265" s="1">
        <f>RANK(Tabelle2564[[#This Row],[Gesamt]],C:C,0)</f>
        <v>257</v>
      </c>
      <c r="B265" s="72" t="s">
        <v>950</v>
      </c>
      <c r="C265" s="1">
        <f>SUM(E265:AZ265)</f>
        <v>19</v>
      </c>
      <c r="D265" s="1">
        <f>COUNT(E265:AZ265)</f>
        <v>1</v>
      </c>
      <c r="AH265" s="1">
        <v>19</v>
      </c>
      <c r="AS265" s="1"/>
      <c r="AT265" s="1"/>
      <c r="AU265" s="1"/>
      <c r="AV265" s="1"/>
      <c r="AW265" s="1"/>
      <c r="AX265" s="1"/>
      <c r="AY265" s="1"/>
      <c r="AZ265" s="1"/>
    </row>
    <row r="266" spans="1:52" x14ac:dyDescent="0.25">
      <c r="A266" s="1">
        <f>RANK(Tabelle2564[[#This Row],[Gesamt]],C:C,0)</f>
        <v>257</v>
      </c>
      <c r="B266" s="72" t="s">
        <v>951</v>
      </c>
      <c r="C266" s="1">
        <f>SUM(E266:AZ266)</f>
        <v>19</v>
      </c>
      <c r="D266" s="1">
        <f>COUNT(E266:AZ266)</f>
        <v>1</v>
      </c>
      <c r="AH266" s="1">
        <v>19</v>
      </c>
      <c r="AS266" s="1"/>
      <c r="AT266" s="1"/>
      <c r="AU266" s="1"/>
      <c r="AV266" s="1"/>
      <c r="AW266" s="1"/>
      <c r="AX266" s="1"/>
      <c r="AY266" s="1"/>
      <c r="AZ266" s="1"/>
    </row>
    <row r="267" spans="1:52" x14ac:dyDescent="0.25">
      <c r="A267" s="1">
        <f>RANK(Tabelle2564[[#This Row],[Gesamt]],C:C,0)</f>
        <v>257</v>
      </c>
      <c r="B267" s="72" t="s">
        <v>952</v>
      </c>
      <c r="C267" s="1">
        <f>SUM(E267:AZ267)</f>
        <v>19</v>
      </c>
      <c r="D267" s="1">
        <f>COUNT(E267:AZ267)</f>
        <v>1</v>
      </c>
      <c r="AH267" s="1">
        <v>19</v>
      </c>
      <c r="AS267" s="1"/>
      <c r="AT267" s="1"/>
      <c r="AU267" s="1"/>
      <c r="AV267" s="1"/>
      <c r="AW267" s="1"/>
      <c r="AX267" s="1"/>
      <c r="AY267" s="1"/>
      <c r="AZ267" s="1"/>
    </row>
    <row r="268" spans="1:52" x14ac:dyDescent="0.25">
      <c r="A268" s="1">
        <f>RANK(Tabelle2564[[#This Row],[Gesamt]],C:C,0)</f>
        <v>257</v>
      </c>
      <c r="B268" s="72" t="s">
        <v>929</v>
      </c>
      <c r="C268" s="1">
        <f>SUM(E268:AZ268)</f>
        <v>19</v>
      </c>
      <c r="D268" s="1">
        <f>COUNT(E268:AZ268)</f>
        <v>1</v>
      </c>
      <c r="AK268" s="1">
        <v>19</v>
      </c>
      <c r="AS268" s="1"/>
      <c r="AT268" s="1"/>
      <c r="AU268" s="1"/>
      <c r="AV268" s="1"/>
      <c r="AW268" s="1"/>
      <c r="AX268" s="1"/>
      <c r="AY268" s="1"/>
      <c r="AZ268" s="1"/>
    </row>
    <row r="269" spans="1:52" x14ac:dyDescent="0.25">
      <c r="A269" s="1">
        <f>RANK(Tabelle2564[[#This Row],[Gesamt]],C:C,0)</f>
        <v>257</v>
      </c>
      <c r="B269" s="72" t="s">
        <v>903</v>
      </c>
      <c r="C269" s="1">
        <f>SUM(E269:AZ269)</f>
        <v>19</v>
      </c>
      <c r="D269" s="1">
        <f>COUNT(E269:AZ269)</f>
        <v>1</v>
      </c>
      <c r="AN269" s="1">
        <v>19</v>
      </c>
      <c r="AS269" s="1"/>
      <c r="AT269" s="1"/>
      <c r="AU269" s="1"/>
      <c r="AV269" s="1"/>
      <c r="AW269" s="1"/>
      <c r="AX269" s="1"/>
      <c r="AY269" s="1"/>
      <c r="AZ269" s="1"/>
    </row>
    <row r="270" spans="1:52" x14ac:dyDescent="0.25">
      <c r="A270" s="1">
        <f>RANK(Tabelle2564[[#This Row],[Gesamt]],C:C,0)</f>
        <v>257</v>
      </c>
      <c r="B270" s="72" t="s">
        <v>886</v>
      </c>
      <c r="C270" s="1">
        <f>SUM(E270:AZ270)</f>
        <v>19</v>
      </c>
      <c r="D270" s="1">
        <f>COUNT(E270:AZ270)</f>
        <v>1</v>
      </c>
      <c r="AP270" s="1">
        <v>19</v>
      </c>
      <c r="AS270" s="1"/>
      <c r="AT270" s="1"/>
      <c r="AU270" s="1"/>
      <c r="AV270" s="1"/>
      <c r="AW270" s="1"/>
      <c r="AX270" s="1"/>
      <c r="AY270" s="1"/>
      <c r="AZ270" s="1"/>
    </row>
    <row r="271" spans="1:52" x14ac:dyDescent="0.25">
      <c r="A271" s="1">
        <f>RANK(Tabelle2564[[#This Row],[Gesamt]],C:C,0)</f>
        <v>257</v>
      </c>
      <c r="B271" s="72" t="s">
        <v>867</v>
      </c>
      <c r="C271" s="1">
        <f>SUM(E271:AZ271)</f>
        <v>19</v>
      </c>
      <c r="D271" s="1">
        <f>COUNT(E271:AZ271)</f>
        <v>1</v>
      </c>
      <c r="AR271" s="1">
        <v>19</v>
      </c>
      <c r="AS271" s="1"/>
      <c r="AT271" s="1"/>
      <c r="AU271" s="1"/>
      <c r="AV271" s="1"/>
      <c r="AW271" s="1"/>
      <c r="AX271" s="1"/>
      <c r="AY271" s="1"/>
      <c r="AZ271" s="1"/>
    </row>
    <row r="272" spans="1:52" x14ac:dyDescent="0.25">
      <c r="A272" s="1">
        <f>RANK(Tabelle2564[[#This Row],[Gesamt]],C:C,0)</f>
        <v>257</v>
      </c>
      <c r="B272" s="72" t="s">
        <v>806</v>
      </c>
      <c r="C272" s="1">
        <f>SUM(E272:AZ272)</f>
        <v>19</v>
      </c>
      <c r="D272" s="1">
        <f>COUNT(E272:AZ272)</f>
        <v>1</v>
      </c>
      <c r="AS272" s="1"/>
      <c r="AT272" s="1">
        <v>19</v>
      </c>
      <c r="AU272" s="1"/>
      <c r="AV272" s="1"/>
      <c r="AW272" s="1"/>
      <c r="AX272" s="1"/>
      <c r="AY272" s="1"/>
      <c r="AZ272" s="1"/>
    </row>
    <row r="273" spans="1:52" x14ac:dyDescent="0.25">
      <c r="A273" s="1">
        <f>RANK(Tabelle2564[[#This Row],[Gesamt]],C:C,0)</f>
        <v>257</v>
      </c>
      <c r="B273" s="72" t="s">
        <v>839</v>
      </c>
      <c r="C273" s="1">
        <f>SUM(E273:AZ273)</f>
        <v>19</v>
      </c>
      <c r="D273" s="1">
        <f>COUNT(E273:AZ273)</f>
        <v>1</v>
      </c>
      <c r="AS273" s="1"/>
      <c r="AT273" s="1"/>
      <c r="AU273" s="1">
        <v>19</v>
      </c>
      <c r="AV273" s="1"/>
      <c r="AW273" s="1"/>
      <c r="AX273" s="1"/>
      <c r="AY273" s="1"/>
      <c r="AZ273" s="1"/>
    </row>
    <row r="274" spans="1:52" x14ac:dyDescent="0.25">
      <c r="A274" s="1">
        <f>RANK(Tabelle2564[[#This Row],[Gesamt]],C:C,0)</f>
        <v>274</v>
      </c>
      <c r="B274" s="72" t="s">
        <v>1182</v>
      </c>
      <c r="C274" s="1">
        <f>SUM(E274:AZ274)</f>
        <v>18</v>
      </c>
      <c r="D274" s="1">
        <f>COUNT(E274:AZ274)</f>
        <v>1</v>
      </c>
      <c r="J274" s="1">
        <v>18</v>
      </c>
      <c r="AS274" s="1"/>
      <c r="AT274" s="1"/>
      <c r="AU274" s="1"/>
      <c r="AV274" s="1"/>
      <c r="AW274" s="1"/>
      <c r="AX274" s="1"/>
      <c r="AY274" s="1"/>
      <c r="AZ274" s="1"/>
    </row>
    <row r="275" spans="1:52" x14ac:dyDescent="0.25">
      <c r="A275" s="1">
        <f>RANK(Tabelle2564[[#This Row],[Gesamt]],C:C,0)</f>
        <v>274</v>
      </c>
      <c r="B275" s="72" t="s">
        <v>1165</v>
      </c>
      <c r="C275" s="1">
        <f>SUM(E275:AZ275)</f>
        <v>18</v>
      </c>
      <c r="D275" s="1">
        <f>COUNT(E275:AZ275)</f>
        <v>1</v>
      </c>
      <c r="L275" s="1">
        <v>18</v>
      </c>
      <c r="AS275" s="1"/>
      <c r="AT275" s="1"/>
      <c r="AU275" s="1"/>
      <c r="AV275" s="1"/>
      <c r="AW275" s="1"/>
      <c r="AX275" s="1"/>
      <c r="AY275" s="1"/>
      <c r="AZ275" s="1"/>
    </row>
    <row r="276" spans="1:52" x14ac:dyDescent="0.25">
      <c r="A276" s="1">
        <f>RANK(Tabelle2564[[#This Row],[Gesamt]],C:C,0)</f>
        <v>274</v>
      </c>
      <c r="B276" s="72" t="s">
        <v>1136</v>
      </c>
      <c r="C276" s="1">
        <f>SUM(E276:AZ276)</f>
        <v>18</v>
      </c>
      <c r="D276" s="1">
        <f>COUNT(E276:AZ276)</f>
        <v>1</v>
      </c>
      <c r="O276" s="1">
        <v>18</v>
      </c>
      <c r="AS276" s="1"/>
      <c r="AT276" s="1"/>
      <c r="AU276" s="1"/>
      <c r="AV276" s="1"/>
      <c r="AW276" s="1"/>
      <c r="AX276" s="1"/>
      <c r="AY276" s="1"/>
      <c r="AZ276" s="1"/>
    </row>
    <row r="277" spans="1:52" x14ac:dyDescent="0.25">
      <c r="A277" s="1">
        <f>RANK(Tabelle2564[[#This Row],[Gesamt]],C:C,0)</f>
        <v>274</v>
      </c>
      <c r="B277" s="72" t="s">
        <v>1112</v>
      </c>
      <c r="C277" s="1">
        <f>SUM(E277:AZ277)</f>
        <v>18</v>
      </c>
      <c r="D277" s="1">
        <f>COUNT(E277:AZ277)</f>
        <v>1</v>
      </c>
      <c r="R277" s="1">
        <v>18</v>
      </c>
      <c r="AS277" s="1"/>
      <c r="AT277" s="1"/>
      <c r="AU277" s="1"/>
      <c r="AV277" s="1"/>
      <c r="AW277" s="1"/>
      <c r="AX277" s="1"/>
      <c r="AY277" s="1"/>
      <c r="AZ277" s="1"/>
    </row>
    <row r="278" spans="1:52" x14ac:dyDescent="0.25">
      <c r="A278" s="1">
        <f>RANK(Tabelle2564[[#This Row],[Gesamt]],C:C,0)</f>
        <v>274</v>
      </c>
      <c r="B278" s="72" t="s">
        <v>1107</v>
      </c>
      <c r="C278" s="1">
        <f>SUM(E278:AZ278)</f>
        <v>18</v>
      </c>
      <c r="D278" s="1">
        <f>COUNT(E278:AZ278)</f>
        <v>1</v>
      </c>
      <c r="S278" s="1">
        <v>18</v>
      </c>
      <c r="AS278" s="1"/>
      <c r="AT278" s="1"/>
      <c r="AU278" s="1"/>
      <c r="AV278" s="1"/>
      <c r="AW278" s="1"/>
      <c r="AX278" s="1"/>
      <c r="AY278" s="1"/>
      <c r="AZ278" s="1"/>
    </row>
    <row r="279" spans="1:52" x14ac:dyDescent="0.25">
      <c r="A279" s="1">
        <f>RANK(Tabelle2564[[#This Row],[Gesamt]],C:C,0)</f>
        <v>274</v>
      </c>
      <c r="B279" s="72" t="s">
        <v>1091</v>
      </c>
      <c r="C279" s="1">
        <f>SUM(E279:AZ279)</f>
        <v>18</v>
      </c>
      <c r="D279" s="1">
        <f>COUNT(E279:AZ279)</f>
        <v>1</v>
      </c>
      <c r="T279" s="1">
        <v>18</v>
      </c>
      <c r="AS279" s="1"/>
      <c r="AT279" s="1"/>
      <c r="AU279" s="1"/>
      <c r="AV279" s="1"/>
      <c r="AW279" s="1"/>
      <c r="AX279" s="1"/>
      <c r="AY279" s="1"/>
      <c r="AZ279" s="1"/>
    </row>
    <row r="280" spans="1:52" x14ac:dyDescent="0.25">
      <c r="A280" s="1">
        <f>RANK(Tabelle2564[[#This Row],[Gesamt]],C:C,0)</f>
        <v>274</v>
      </c>
      <c r="B280" s="72" t="s">
        <v>1076</v>
      </c>
      <c r="C280" s="1">
        <f>SUM(E280:AZ280)</f>
        <v>18</v>
      </c>
      <c r="D280" s="1">
        <f>COUNT(E280:AZ280)</f>
        <v>1</v>
      </c>
      <c r="U280" s="1">
        <v>18</v>
      </c>
      <c r="AS280" s="1"/>
      <c r="AT280" s="1"/>
      <c r="AU280" s="1"/>
      <c r="AV280" s="1"/>
      <c r="AW280" s="1"/>
      <c r="AX280" s="1"/>
      <c r="AY280" s="1"/>
      <c r="AZ280" s="1"/>
    </row>
    <row r="281" spans="1:52" x14ac:dyDescent="0.25">
      <c r="A281" s="1">
        <f>RANK(Tabelle2564[[#This Row],[Gesamt]],C:C,0)</f>
        <v>274</v>
      </c>
      <c r="B281" s="72" t="s">
        <v>1077</v>
      </c>
      <c r="C281" s="1">
        <f>SUM(E281:AZ281)</f>
        <v>18</v>
      </c>
      <c r="D281" s="1">
        <f>COUNT(E281:AZ281)</f>
        <v>1</v>
      </c>
      <c r="U281" s="1">
        <v>18</v>
      </c>
      <c r="AS281" s="1"/>
      <c r="AT281" s="1"/>
      <c r="AU281" s="1"/>
      <c r="AV281" s="1"/>
      <c r="AW281" s="1"/>
      <c r="AX281" s="1"/>
      <c r="AY281" s="1"/>
      <c r="AZ281" s="1"/>
    </row>
    <row r="282" spans="1:52" x14ac:dyDescent="0.25">
      <c r="A282" s="1">
        <f>RANK(Tabelle2564[[#This Row],[Gesamt]],C:C,0)</f>
        <v>274</v>
      </c>
      <c r="B282" s="72" t="s">
        <v>1049</v>
      </c>
      <c r="C282" s="1">
        <f>SUM(E282:AZ282)</f>
        <v>18</v>
      </c>
      <c r="D282" s="1">
        <f>COUNT(E282:AZ282)</f>
        <v>1</v>
      </c>
      <c r="X282" s="1">
        <v>18</v>
      </c>
      <c r="AS282" s="1"/>
      <c r="AT282" s="1"/>
      <c r="AU282" s="1"/>
      <c r="AV282" s="1"/>
      <c r="AW282" s="1"/>
      <c r="AX282" s="1"/>
      <c r="AY282" s="1"/>
      <c r="AZ282" s="1"/>
    </row>
    <row r="283" spans="1:52" x14ac:dyDescent="0.25">
      <c r="A283" s="1">
        <f>RANK(Tabelle2564[[#This Row],[Gesamt]],C:C,0)</f>
        <v>274</v>
      </c>
      <c r="B283" s="72" t="s">
        <v>1050</v>
      </c>
      <c r="C283" s="1">
        <f>SUM(E283:AZ283)</f>
        <v>18</v>
      </c>
      <c r="D283" s="1">
        <f>COUNT(E283:AZ283)</f>
        <v>1</v>
      </c>
      <c r="X283" s="1">
        <v>18</v>
      </c>
      <c r="AS283" s="1"/>
      <c r="AT283" s="1"/>
      <c r="AU283" s="1"/>
      <c r="AV283" s="1"/>
      <c r="AW283" s="1"/>
      <c r="AX283" s="1"/>
      <c r="AY283" s="1"/>
      <c r="AZ283" s="1"/>
    </row>
    <row r="284" spans="1:52" x14ac:dyDescent="0.25">
      <c r="A284" s="1">
        <f>RANK(Tabelle2564[[#This Row],[Gesamt]],C:C,0)</f>
        <v>274</v>
      </c>
      <c r="B284" s="72" t="s">
        <v>1010</v>
      </c>
      <c r="C284" s="1">
        <f>SUM(E284:AZ284)</f>
        <v>18</v>
      </c>
      <c r="D284" s="1">
        <f>COUNT(E284:AZ284)</f>
        <v>1</v>
      </c>
      <c r="AB284" s="1">
        <v>18</v>
      </c>
      <c r="AS284" s="1"/>
      <c r="AT284" s="1"/>
      <c r="AU284" s="1"/>
      <c r="AV284" s="1"/>
      <c r="AW284" s="1"/>
      <c r="AX284" s="1"/>
      <c r="AY284" s="1"/>
      <c r="AZ284" s="1"/>
    </row>
    <row r="285" spans="1:52" x14ac:dyDescent="0.25">
      <c r="A285" s="1">
        <f>RANK(Tabelle2564[[#This Row],[Gesamt]],C:C,0)</f>
        <v>274</v>
      </c>
      <c r="B285" s="72" t="s">
        <v>1011</v>
      </c>
      <c r="C285" s="1">
        <f>SUM(E285:AZ285)</f>
        <v>18</v>
      </c>
      <c r="D285" s="1">
        <f>COUNT(E285:AZ285)</f>
        <v>1</v>
      </c>
      <c r="AB285" s="1">
        <v>18</v>
      </c>
      <c r="AS285" s="1"/>
      <c r="AT285" s="1"/>
      <c r="AU285" s="1"/>
      <c r="AV285" s="1"/>
      <c r="AW285" s="1"/>
      <c r="AX285" s="1"/>
      <c r="AY285" s="1"/>
      <c r="AZ285" s="1"/>
    </row>
    <row r="286" spans="1:52" x14ac:dyDescent="0.25">
      <c r="A286" s="1">
        <f>RANK(Tabelle2564[[#This Row],[Gesamt]],C:C,0)</f>
        <v>274</v>
      </c>
      <c r="B286" s="72" t="s">
        <v>1013</v>
      </c>
      <c r="C286" s="1">
        <f>SUM(E286:AZ286)</f>
        <v>18</v>
      </c>
      <c r="D286" s="1">
        <f>COUNT(E286:AZ286)</f>
        <v>1</v>
      </c>
      <c r="AB286" s="1">
        <v>18</v>
      </c>
      <c r="AS286" s="1"/>
      <c r="AT286" s="1"/>
      <c r="AU286" s="1"/>
      <c r="AV286" s="1"/>
      <c r="AW286" s="1"/>
      <c r="AX286" s="1"/>
      <c r="AY286" s="1"/>
      <c r="AZ286" s="1"/>
    </row>
    <row r="287" spans="1:52" x14ac:dyDescent="0.25">
      <c r="A287" s="1">
        <f>RANK(Tabelle2564[[#This Row],[Gesamt]],C:C,0)</f>
        <v>274</v>
      </c>
      <c r="B287" s="72" t="s">
        <v>993</v>
      </c>
      <c r="C287" s="1">
        <f>SUM(E287:AZ287)</f>
        <v>18</v>
      </c>
      <c r="D287" s="1">
        <f>COUNT(E287:AZ287)</f>
        <v>1</v>
      </c>
      <c r="AD287" s="1">
        <v>18</v>
      </c>
      <c r="AS287" s="1"/>
      <c r="AT287" s="1"/>
      <c r="AU287" s="1"/>
      <c r="AV287" s="1"/>
      <c r="AW287" s="1"/>
      <c r="AX287" s="1"/>
      <c r="AY287" s="1"/>
      <c r="AZ287" s="1"/>
    </row>
    <row r="288" spans="1:52" x14ac:dyDescent="0.25">
      <c r="A288" s="1">
        <f>RANK(Tabelle2564[[#This Row],[Gesamt]],C:C,0)</f>
        <v>274</v>
      </c>
      <c r="B288" s="72" t="s">
        <v>994</v>
      </c>
      <c r="C288" s="1">
        <f>SUM(E288:AZ288)</f>
        <v>18</v>
      </c>
      <c r="D288" s="1">
        <f>COUNT(E288:AZ288)</f>
        <v>1</v>
      </c>
      <c r="AD288" s="1">
        <v>18</v>
      </c>
      <c r="AS288" s="1"/>
      <c r="AT288" s="1"/>
      <c r="AU288" s="1"/>
      <c r="AV288" s="1"/>
      <c r="AW288" s="1"/>
      <c r="AX288" s="1"/>
      <c r="AY288" s="1"/>
      <c r="AZ288" s="1"/>
    </row>
    <row r="289" spans="1:52" x14ac:dyDescent="0.25">
      <c r="A289" s="1">
        <f>RANK(Tabelle2564[[#This Row],[Gesamt]],C:C,0)</f>
        <v>274</v>
      </c>
      <c r="B289" s="72" t="s">
        <v>988</v>
      </c>
      <c r="C289" s="1">
        <f>SUM(E289:AZ289)</f>
        <v>18</v>
      </c>
      <c r="D289" s="1">
        <f>COUNT(E289:AZ289)</f>
        <v>1</v>
      </c>
      <c r="AE289" s="1">
        <v>18</v>
      </c>
      <c r="AS289" s="1"/>
      <c r="AT289" s="1"/>
      <c r="AU289" s="1"/>
      <c r="AV289" s="1"/>
      <c r="AW289" s="1"/>
      <c r="AX289" s="1"/>
      <c r="AY289" s="1"/>
      <c r="AZ289" s="1"/>
    </row>
    <row r="290" spans="1:52" x14ac:dyDescent="0.25">
      <c r="A290" s="1">
        <f>RANK(Tabelle2564[[#This Row],[Gesamt]],C:C,0)</f>
        <v>274</v>
      </c>
      <c r="B290" s="72" t="s">
        <v>464</v>
      </c>
      <c r="C290" s="1">
        <f>SUM(E290:AZ290)</f>
        <v>18</v>
      </c>
      <c r="D290" s="1">
        <f>COUNT(E290:AZ290)</f>
        <v>1</v>
      </c>
      <c r="AI290" s="1">
        <v>18</v>
      </c>
      <c r="AS290" s="1"/>
      <c r="AT290" s="1"/>
      <c r="AU290" s="1"/>
      <c r="AV290" s="1"/>
      <c r="AW290" s="1"/>
      <c r="AX290" s="1"/>
      <c r="AY290" s="1"/>
      <c r="AZ290" s="1"/>
    </row>
    <row r="291" spans="1:52" x14ac:dyDescent="0.25">
      <c r="A291" s="1">
        <f>RANK(Tabelle2564[[#This Row],[Gesamt]],C:C,0)</f>
        <v>274</v>
      </c>
      <c r="B291" s="72" t="s">
        <v>922</v>
      </c>
      <c r="C291" s="1">
        <f>SUM(E291:AZ291)</f>
        <v>18</v>
      </c>
      <c r="D291" s="1">
        <f>COUNT(E291:AZ291)</f>
        <v>1</v>
      </c>
      <c r="AL291" s="1">
        <v>18</v>
      </c>
      <c r="AS291" s="1"/>
      <c r="AT291" s="1"/>
      <c r="AU291" s="1"/>
      <c r="AV291" s="1"/>
      <c r="AW291" s="1"/>
      <c r="AX291" s="1"/>
      <c r="AY291" s="1"/>
      <c r="AZ291" s="1"/>
    </row>
    <row r="292" spans="1:52" x14ac:dyDescent="0.25">
      <c r="A292" s="1">
        <f>RANK(Tabelle2564[[#This Row],[Gesamt]],C:C,0)</f>
        <v>274</v>
      </c>
      <c r="B292" s="72" t="s">
        <v>904</v>
      </c>
      <c r="C292" s="1">
        <f>SUM(E292:AZ292)</f>
        <v>18</v>
      </c>
      <c r="D292" s="1">
        <f>COUNT(E292:AZ292)</f>
        <v>1</v>
      </c>
      <c r="AN292" s="1">
        <v>18</v>
      </c>
      <c r="AS292" s="1"/>
      <c r="AT292" s="1"/>
      <c r="AU292" s="1"/>
      <c r="AV292" s="1"/>
      <c r="AW292" s="1"/>
      <c r="AX292" s="1"/>
      <c r="AY292" s="1"/>
      <c r="AZ292" s="1"/>
    </row>
    <row r="293" spans="1:52" x14ac:dyDescent="0.25">
      <c r="A293" s="1">
        <f>RANK(Tabelle2564[[#This Row],[Gesamt]],C:C,0)</f>
        <v>274</v>
      </c>
      <c r="B293" s="72" t="s">
        <v>873</v>
      </c>
      <c r="C293" s="1">
        <f>SUM(E293:AZ293)</f>
        <v>18</v>
      </c>
      <c r="D293" s="1">
        <f>COUNT(E293:AZ293)</f>
        <v>1</v>
      </c>
      <c r="AQ293" s="1">
        <v>18</v>
      </c>
      <c r="AS293" s="1"/>
      <c r="AT293" s="1"/>
      <c r="AU293" s="1"/>
      <c r="AV293" s="1"/>
      <c r="AW293" s="1"/>
      <c r="AX293" s="1"/>
      <c r="AY293" s="1"/>
      <c r="AZ293" s="1"/>
    </row>
    <row r="294" spans="1:52" x14ac:dyDescent="0.25">
      <c r="A294" s="1">
        <f>RANK(Tabelle2564[[#This Row],[Gesamt]],C:C,0)</f>
        <v>274</v>
      </c>
      <c r="B294" s="72" t="s">
        <v>854</v>
      </c>
      <c r="C294" s="1">
        <f>SUM(E294:AZ294)</f>
        <v>18</v>
      </c>
      <c r="D294" s="1">
        <f>COUNT(E294:AZ294)</f>
        <v>1</v>
      </c>
      <c r="AS294" s="1">
        <v>18</v>
      </c>
      <c r="AT294" s="1"/>
      <c r="AU294" s="1"/>
      <c r="AV294" s="1"/>
      <c r="AW294" s="1"/>
      <c r="AX294" s="1"/>
      <c r="AY294" s="1"/>
      <c r="AZ294" s="1"/>
    </row>
    <row r="295" spans="1:52" x14ac:dyDescent="0.25">
      <c r="A295" s="1">
        <f>RANK(Tabelle2564[[#This Row],[Gesamt]],C:C,0)</f>
        <v>274</v>
      </c>
      <c r="B295" s="72" t="s">
        <v>829</v>
      </c>
      <c r="C295" s="1">
        <f>SUM(E295:AZ295)</f>
        <v>18</v>
      </c>
      <c r="D295" s="1">
        <f>COUNT(E295:AZ295)</f>
        <v>1</v>
      </c>
      <c r="AS295" s="1"/>
      <c r="AT295" s="1"/>
      <c r="AU295" s="1"/>
      <c r="AV295" s="1">
        <v>18</v>
      </c>
      <c r="AW295" s="1"/>
      <c r="AX295" s="1"/>
      <c r="AY295" s="1"/>
      <c r="AZ295" s="1"/>
    </row>
    <row r="296" spans="1:52" x14ac:dyDescent="0.25">
      <c r="A296" s="1">
        <f>RANK(Tabelle2564[[#This Row],[Gesamt]],C:C,0)</f>
        <v>274</v>
      </c>
      <c r="B296" s="72" t="s">
        <v>830</v>
      </c>
      <c r="C296" s="1">
        <f>SUM(E296:AZ296)</f>
        <v>18</v>
      </c>
      <c r="D296" s="1">
        <f>COUNT(E296:AZ296)</f>
        <v>1</v>
      </c>
      <c r="AS296" s="1"/>
      <c r="AT296" s="1"/>
      <c r="AU296" s="1"/>
      <c r="AV296" s="1">
        <v>18</v>
      </c>
      <c r="AW296" s="1"/>
      <c r="AX296" s="1"/>
      <c r="AY296" s="1"/>
      <c r="AZ296" s="1"/>
    </row>
    <row r="297" spans="1:52" x14ac:dyDescent="0.25">
      <c r="A297" s="1">
        <f>RANK(Tabelle2564[[#This Row],[Gesamt]],C:C,0)</f>
        <v>274</v>
      </c>
      <c r="B297" s="72" t="s">
        <v>823</v>
      </c>
      <c r="C297" s="1">
        <f>SUM(E297:AZ297)</f>
        <v>18</v>
      </c>
      <c r="D297" s="1">
        <f>COUNT(E297:AZ297)</f>
        <v>1</v>
      </c>
      <c r="AS297" s="1"/>
      <c r="AT297" s="1"/>
      <c r="AU297" s="1"/>
      <c r="AV297" s="1"/>
      <c r="AW297" s="1">
        <v>18</v>
      </c>
      <c r="AX297" s="1"/>
      <c r="AY297" s="1"/>
      <c r="AZ297" s="1"/>
    </row>
    <row r="298" spans="1:52" x14ac:dyDescent="0.25">
      <c r="A298" s="1">
        <f>RANK(Tabelle2564[[#This Row],[Gesamt]],C:C,0)</f>
        <v>274</v>
      </c>
      <c r="B298" s="72" t="s">
        <v>803</v>
      </c>
      <c r="C298" s="1">
        <f>SUM(E298:AZ298)</f>
        <v>18</v>
      </c>
      <c r="D298" s="1">
        <f>COUNT(E298:AZ298)</f>
        <v>1</v>
      </c>
      <c r="AS298" s="1"/>
      <c r="AT298" s="1"/>
      <c r="AU298" s="1"/>
      <c r="AV298" s="1"/>
      <c r="AW298" s="1"/>
      <c r="AX298" s="1"/>
      <c r="AY298" s="1">
        <v>18</v>
      </c>
      <c r="AZ298" s="1"/>
    </row>
    <row r="299" spans="1:52" x14ac:dyDescent="0.25">
      <c r="A299" s="1">
        <f>RANK(Tabelle2564[[#This Row],[Gesamt]],C:C,0)</f>
        <v>299</v>
      </c>
      <c r="B299" s="72" t="s">
        <v>1154</v>
      </c>
      <c r="C299" s="1">
        <f>SUM(E299:AZ299)</f>
        <v>17</v>
      </c>
      <c r="D299" s="1">
        <f>COUNT(E299:AZ299)</f>
        <v>1</v>
      </c>
      <c r="M299" s="1">
        <v>17</v>
      </c>
      <c r="AS299" s="1"/>
      <c r="AT299" s="1"/>
      <c r="AU299" s="1"/>
      <c r="AV299" s="1"/>
      <c r="AW299" s="1"/>
      <c r="AX299" s="1"/>
      <c r="AY299" s="1"/>
      <c r="AZ299" s="1"/>
    </row>
    <row r="300" spans="1:52" x14ac:dyDescent="0.25">
      <c r="A300" s="1">
        <f>RANK(Tabelle2564[[#This Row],[Gesamt]],C:C,0)</f>
        <v>299</v>
      </c>
      <c r="B300" s="72" t="s">
        <v>1123</v>
      </c>
      <c r="C300" s="1">
        <f>SUM(E300:AZ300)</f>
        <v>17</v>
      </c>
      <c r="D300" s="1">
        <f>COUNT(E300:AZ300)</f>
        <v>1</v>
      </c>
      <c r="Q300" s="1">
        <v>17</v>
      </c>
      <c r="AS300" s="1"/>
      <c r="AT300" s="1"/>
      <c r="AU300" s="1"/>
      <c r="AV300" s="1"/>
      <c r="AW300" s="1"/>
      <c r="AX300" s="1"/>
      <c r="AY300" s="1"/>
      <c r="AZ300" s="1"/>
    </row>
    <row r="301" spans="1:52" x14ac:dyDescent="0.25">
      <c r="A301" s="1">
        <f>RANK(Tabelle2564[[#This Row],[Gesamt]],C:C,0)</f>
        <v>299</v>
      </c>
      <c r="B301" s="72" t="s">
        <v>1078</v>
      </c>
      <c r="C301" s="1">
        <f>SUM(E301:AZ301)</f>
        <v>17</v>
      </c>
      <c r="D301" s="1">
        <f>COUNT(E301:AZ301)</f>
        <v>1</v>
      </c>
      <c r="U301" s="1">
        <v>17</v>
      </c>
      <c r="AS301" s="1"/>
      <c r="AT301" s="1"/>
      <c r="AU301" s="1"/>
      <c r="AV301" s="1"/>
      <c r="AW301" s="1"/>
      <c r="AX301" s="1"/>
      <c r="AY301" s="1"/>
      <c r="AZ301" s="1"/>
    </row>
    <row r="302" spans="1:52" x14ac:dyDescent="0.25">
      <c r="A302" s="1">
        <f>RANK(Tabelle2564[[#This Row],[Gesamt]],C:C,0)</f>
        <v>299</v>
      </c>
      <c r="B302" s="72" t="s">
        <v>1079</v>
      </c>
      <c r="C302" s="1">
        <f>SUM(E302:AZ302)</f>
        <v>17</v>
      </c>
      <c r="D302" s="1">
        <f>COUNT(E302:AZ302)</f>
        <v>1</v>
      </c>
      <c r="U302" s="1">
        <v>17</v>
      </c>
      <c r="AS302" s="1"/>
      <c r="AT302" s="1"/>
      <c r="AU302" s="1"/>
      <c r="AV302" s="1"/>
      <c r="AW302" s="1"/>
      <c r="AX302" s="1"/>
      <c r="AY302" s="1"/>
      <c r="AZ302" s="1"/>
    </row>
    <row r="303" spans="1:52" x14ac:dyDescent="0.25">
      <c r="A303" s="1">
        <f>RANK(Tabelle2564[[#This Row],[Gesamt]],C:C,0)</f>
        <v>299</v>
      </c>
      <c r="B303" s="72" t="s">
        <v>1064</v>
      </c>
      <c r="C303" s="1">
        <f>SUM(E303:AZ303)</f>
        <v>17</v>
      </c>
      <c r="D303" s="1">
        <f>COUNT(E303:AZ303)</f>
        <v>1</v>
      </c>
      <c r="W303" s="1">
        <v>17</v>
      </c>
      <c r="AS303" s="1"/>
      <c r="AT303" s="1"/>
      <c r="AU303" s="1"/>
      <c r="AV303" s="1"/>
      <c r="AW303" s="1"/>
      <c r="AX303" s="1"/>
      <c r="AY303" s="1"/>
      <c r="AZ303" s="1"/>
    </row>
    <row r="304" spans="1:52" x14ac:dyDescent="0.25">
      <c r="A304" s="1">
        <f>RANK(Tabelle2564[[#This Row],[Gesamt]],C:C,0)</f>
        <v>299</v>
      </c>
      <c r="B304" s="72" t="s">
        <v>995</v>
      </c>
      <c r="C304" s="1">
        <f>SUM(E304:AZ304)</f>
        <v>17</v>
      </c>
      <c r="D304" s="1">
        <f>COUNT(E304:AZ304)</f>
        <v>1</v>
      </c>
      <c r="AD304" s="1">
        <v>17</v>
      </c>
      <c r="AS304" s="1"/>
      <c r="AT304" s="1"/>
      <c r="AU304" s="1"/>
      <c r="AV304" s="1"/>
      <c r="AW304" s="1"/>
      <c r="AX304" s="1"/>
      <c r="AY304" s="1"/>
      <c r="AZ304" s="1"/>
    </row>
    <row r="305" spans="1:52" x14ac:dyDescent="0.25">
      <c r="A305" s="1">
        <f>RANK(Tabelle2564[[#This Row],[Gesamt]],C:C,0)</f>
        <v>299</v>
      </c>
      <c r="B305" s="72" t="s">
        <v>989</v>
      </c>
      <c r="C305" s="1">
        <f>SUM(E305:AZ305)</f>
        <v>17</v>
      </c>
      <c r="D305" s="1">
        <f>COUNT(E305:AZ305)</f>
        <v>1</v>
      </c>
      <c r="AE305" s="1">
        <v>17</v>
      </c>
      <c r="AS305" s="1"/>
      <c r="AT305" s="1"/>
      <c r="AU305" s="1"/>
      <c r="AV305" s="1"/>
      <c r="AW305" s="1"/>
      <c r="AX305" s="1"/>
      <c r="AY305" s="1"/>
      <c r="AZ305" s="1"/>
    </row>
    <row r="306" spans="1:52" x14ac:dyDescent="0.25">
      <c r="A306" s="1">
        <f>RANK(Tabelle2564[[#This Row],[Gesamt]],C:C,0)</f>
        <v>299</v>
      </c>
      <c r="B306" s="72" t="s">
        <v>990</v>
      </c>
      <c r="C306" s="1">
        <f>SUM(E306:AZ306)</f>
        <v>17</v>
      </c>
      <c r="D306" s="1">
        <f>COUNT(E306:AZ306)</f>
        <v>1</v>
      </c>
      <c r="AE306" s="1">
        <v>17</v>
      </c>
      <c r="AS306" s="1"/>
      <c r="AT306" s="1"/>
      <c r="AU306" s="1"/>
      <c r="AV306" s="1"/>
      <c r="AW306" s="1"/>
      <c r="AX306" s="1"/>
      <c r="AY306" s="1"/>
      <c r="AZ306" s="1"/>
    </row>
    <row r="307" spans="1:52" x14ac:dyDescent="0.25">
      <c r="A307" s="1">
        <f>RANK(Tabelle2564[[#This Row],[Gesamt]],C:C,0)</f>
        <v>299</v>
      </c>
      <c r="B307" s="72" t="s">
        <v>977</v>
      </c>
      <c r="C307" s="1">
        <f>SUM(E307:AZ307)</f>
        <v>17</v>
      </c>
      <c r="D307" s="1">
        <f>COUNT(E307:AZ307)</f>
        <v>1</v>
      </c>
      <c r="AF307" s="1">
        <v>17</v>
      </c>
      <c r="AS307" s="1"/>
      <c r="AT307" s="1"/>
      <c r="AU307" s="1"/>
      <c r="AV307" s="1"/>
      <c r="AW307" s="1"/>
      <c r="AX307" s="1"/>
      <c r="AY307" s="1"/>
      <c r="AZ307" s="1"/>
    </row>
    <row r="308" spans="1:52" x14ac:dyDescent="0.25">
      <c r="A308" s="1">
        <f>RANK(Tabelle2564[[#This Row],[Gesamt]],C:C,0)</f>
        <v>299</v>
      </c>
      <c r="B308" s="72" t="s">
        <v>923</v>
      </c>
      <c r="C308" s="1">
        <f>SUM(E308:AZ308)</f>
        <v>17</v>
      </c>
      <c r="D308" s="1">
        <f>COUNT(E308:AZ308)</f>
        <v>1</v>
      </c>
      <c r="AL308" s="1">
        <v>17</v>
      </c>
      <c r="AS308" s="1"/>
      <c r="AT308" s="1"/>
      <c r="AU308" s="1"/>
      <c r="AV308" s="1"/>
      <c r="AW308" s="1"/>
      <c r="AX308" s="1"/>
      <c r="AY308" s="1"/>
      <c r="AZ308" s="1"/>
    </row>
    <row r="309" spans="1:52" x14ac:dyDescent="0.25">
      <c r="A309" s="1">
        <f>RANK(Tabelle2564[[#This Row],[Gesamt]],C:C,0)</f>
        <v>299</v>
      </c>
      <c r="B309" s="72" t="s">
        <v>916</v>
      </c>
      <c r="C309" s="1">
        <f>SUM(E309:AZ309)</f>
        <v>17</v>
      </c>
      <c r="D309" s="1">
        <f>COUNT(E309:AZ309)</f>
        <v>1</v>
      </c>
      <c r="AM309" s="1">
        <v>17</v>
      </c>
      <c r="AS309" s="1"/>
      <c r="AT309" s="1"/>
      <c r="AU309" s="1"/>
      <c r="AV309" s="1"/>
      <c r="AW309" s="1"/>
      <c r="AX309" s="1"/>
      <c r="AY309" s="1"/>
      <c r="AZ309" s="1"/>
    </row>
    <row r="310" spans="1:52" x14ac:dyDescent="0.25">
      <c r="A310" s="1">
        <f>RANK(Tabelle2564[[#This Row],[Gesamt]],C:C,0)</f>
        <v>299</v>
      </c>
      <c r="B310" s="72" t="s">
        <v>893</v>
      </c>
      <c r="C310" s="1">
        <f>SUM(E310:AZ310)</f>
        <v>17</v>
      </c>
      <c r="D310" s="1">
        <f>COUNT(E310:AZ310)</f>
        <v>1</v>
      </c>
      <c r="AO310" s="1">
        <v>17</v>
      </c>
      <c r="AS310" s="1"/>
      <c r="AT310" s="1"/>
      <c r="AU310" s="1"/>
      <c r="AV310" s="1"/>
      <c r="AW310" s="1"/>
      <c r="AX310" s="1"/>
      <c r="AY310" s="1"/>
      <c r="AZ310" s="1"/>
    </row>
    <row r="311" spans="1:52" x14ac:dyDescent="0.25">
      <c r="A311" s="1">
        <f>RANK(Tabelle2564[[#This Row],[Gesamt]],C:C,0)</f>
        <v>299</v>
      </c>
      <c r="B311" s="72" t="s">
        <v>887</v>
      </c>
      <c r="C311" s="1">
        <f>SUM(E311:AZ311)</f>
        <v>17</v>
      </c>
      <c r="D311" s="1">
        <f>COUNT(E311:AZ311)</f>
        <v>1</v>
      </c>
      <c r="AP311" s="1">
        <v>17</v>
      </c>
      <c r="AS311" s="1"/>
      <c r="AT311" s="1"/>
      <c r="AU311" s="1"/>
      <c r="AV311" s="1"/>
      <c r="AW311" s="1"/>
      <c r="AX311" s="1"/>
      <c r="AY311" s="1"/>
      <c r="AZ311" s="1"/>
    </row>
    <row r="312" spans="1:52" x14ac:dyDescent="0.25">
      <c r="A312" s="1">
        <f>RANK(Tabelle2564[[#This Row],[Gesamt]],C:C,0)</f>
        <v>299</v>
      </c>
      <c r="B312" s="72" t="s">
        <v>855</v>
      </c>
      <c r="C312" s="1">
        <f>SUM(E312:AZ312)</f>
        <v>17</v>
      </c>
      <c r="D312" s="1">
        <f>COUNT(E312:AZ312)</f>
        <v>1</v>
      </c>
      <c r="AS312" s="1">
        <v>17</v>
      </c>
      <c r="AT312" s="1"/>
      <c r="AU312" s="1"/>
      <c r="AV312" s="1"/>
      <c r="AW312" s="1"/>
      <c r="AX312" s="1"/>
      <c r="AY312" s="1"/>
      <c r="AZ312" s="1"/>
    </row>
    <row r="313" spans="1:52" x14ac:dyDescent="0.25">
      <c r="A313" s="1">
        <f>RANK(Tabelle2564[[#This Row],[Gesamt]],C:C,0)</f>
        <v>299</v>
      </c>
      <c r="B313" s="72" t="s">
        <v>856</v>
      </c>
      <c r="C313" s="1">
        <f>SUM(E313:AZ313)</f>
        <v>17</v>
      </c>
      <c r="D313" s="1">
        <f>COUNT(E313:AZ313)</f>
        <v>1</v>
      </c>
      <c r="AS313" s="1">
        <v>17</v>
      </c>
      <c r="AT313" s="1"/>
      <c r="AU313" s="1"/>
      <c r="AV313" s="1"/>
      <c r="AW313" s="1"/>
      <c r="AX313" s="1"/>
      <c r="AY313" s="1"/>
      <c r="AZ313" s="1"/>
    </row>
    <row r="314" spans="1:52" x14ac:dyDescent="0.25">
      <c r="A314" s="1">
        <f>RANK(Tabelle2564[[#This Row],[Gesamt]],C:C,0)</f>
        <v>314</v>
      </c>
      <c r="B314" s="72" t="s">
        <v>1137</v>
      </c>
      <c r="C314" s="1">
        <f>SUM(E314:AZ314)</f>
        <v>16</v>
      </c>
      <c r="D314" s="1">
        <f>COUNT(E314:AZ314)</f>
        <v>1</v>
      </c>
      <c r="O314" s="1">
        <v>16</v>
      </c>
      <c r="AS314" s="1"/>
      <c r="AT314" s="1"/>
      <c r="AU314" s="1"/>
      <c r="AV314" s="1"/>
      <c r="AW314" s="1"/>
      <c r="AX314" s="1"/>
      <c r="AY314" s="1"/>
      <c r="AZ314" s="1"/>
    </row>
    <row r="315" spans="1:52" x14ac:dyDescent="0.25">
      <c r="A315" s="1">
        <f>RANK(Tabelle2564[[#This Row],[Gesamt]],C:C,0)</f>
        <v>314</v>
      </c>
      <c r="B315" s="72" t="s">
        <v>1080</v>
      </c>
      <c r="C315" s="1">
        <f>SUM(E315:AZ315)</f>
        <v>16</v>
      </c>
      <c r="D315" s="1">
        <f>COUNT(E315:AZ315)</f>
        <v>1</v>
      </c>
      <c r="U315" s="1">
        <v>16</v>
      </c>
      <c r="AS315" s="1"/>
      <c r="AT315" s="1"/>
      <c r="AU315" s="1"/>
      <c r="AV315" s="1"/>
      <c r="AW315" s="1"/>
      <c r="AX315" s="1"/>
      <c r="AY315" s="1"/>
      <c r="AZ315" s="1"/>
    </row>
    <row r="316" spans="1:52" x14ac:dyDescent="0.25">
      <c r="A316" s="1">
        <f>RANK(Tabelle2564[[#This Row],[Gesamt]],C:C,0)</f>
        <v>314</v>
      </c>
      <c r="B316" s="72" t="s">
        <v>1081</v>
      </c>
      <c r="C316" s="1">
        <f>SUM(E316:AZ316)</f>
        <v>16</v>
      </c>
      <c r="D316" s="1">
        <f>COUNT(E316:AZ316)</f>
        <v>1</v>
      </c>
      <c r="U316" s="1">
        <v>16</v>
      </c>
      <c r="AS316" s="1"/>
      <c r="AT316" s="1"/>
      <c r="AU316" s="1"/>
      <c r="AV316" s="1"/>
      <c r="AW316" s="1"/>
      <c r="AX316" s="1"/>
      <c r="AY316" s="1"/>
      <c r="AZ316" s="1"/>
    </row>
    <row r="317" spans="1:52" x14ac:dyDescent="0.25">
      <c r="A317" s="1">
        <f>RANK(Tabelle2564[[#This Row],[Gesamt]],C:C,0)</f>
        <v>314</v>
      </c>
      <c r="B317" s="72" t="s">
        <v>1042</v>
      </c>
      <c r="C317" s="1">
        <f>SUM(E317:AZ317)</f>
        <v>16</v>
      </c>
      <c r="D317" s="1">
        <f>COUNT(E317:AZ317)</f>
        <v>1</v>
      </c>
      <c r="Y317" s="1">
        <v>16</v>
      </c>
      <c r="AS317" s="1"/>
      <c r="AT317" s="1"/>
      <c r="AU317" s="1"/>
      <c r="AV317" s="1"/>
      <c r="AW317" s="1"/>
      <c r="AX317" s="1"/>
      <c r="AY317" s="1"/>
      <c r="AZ317" s="1"/>
    </row>
    <row r="318" spans="1:52" x14ac:dyDescent="0.25">
      <c r="A318" s="1">
        <f>RANK(Tabelle2564[[#This Row],[Gesamt]],C:C,0)</f>
        <v>314</v>
      </c>
      <c r="B318" s="72" t="s">
        <v>978</v>
      </c>
      <c r="C318" s="1">
        <f>SUM(E318:AZ318)</f>
        <v>16</v>
      </c>
      <c r="D318" s="1">
        <f>COUNT(E318:AZ318)</f>
        <v>1</v>
      </c>
      <c r="AF318" s="1">
        <v>16</v>
      </c>
      <c r="AS318" s="1"/>
      <c r="AT318" s="1"/>
      <c r="AU318" s="1"/>
      <c r="AV318" s="1"/>
      <c r="AW318" s="1"/>
      <c r="AX318" s="1"/>
      <c r="AY318" s="1"/>
      <c r="AZ318" s="1"/>
    </row>
    <row r="319" spans="1:52" x14ac:dyDescent="0.25">
      <c r="A319" s="1">
        <f>RANK(Tabelle2564[[#This Row],[Gesamt]],C:C,0)</f>
        <v>314</v>
      </c>
      <c r="B319" s="72" t="s">
        <v>976</v>
      </c>
      <c r="C319" s="1">
        <f>SUM(E319:AZ319)</f>
        <v>16</v>
      </c>
      <c r="D319" s="1">
        <f>COUNT(E319:AZ319)</f>
        <v>1</v>
      </c>
      <c r="AF319" s="1">
        <v>16</v>
      </c>
      <c r="AS319" s="1"/>
      <c r="AT319" s="1"/>
      <c r="AU319" s="1"/>
      <c r="AV319" s="1"/>
      <c r="AW319" s="1"/>
      <c r="AX319" s="1"/>
      <c r="AY319" s="1"/>
      <c r="AZ319" s="1"/>
    </row>
    <row r="320" spans="1:52" x14ac:dyDescent="0.25">
      <c r="A320" s="1">
        <f>RANK(Tabelle2564[[#This Row],[Gesamt]],C:C,0)</f>
        <v>314</v>
      </c>
      <c r="B320" s="72" t="s">
        <v>953</v>
      </c>
      <c r="C320" s="1">
        <f>SUM(E320:AZ320)</f>
        <v>16</v>
      </c>
      <c r="D320" s="1">
        <f>COUNT(E320:AZ320)</f>
        <v>1</v>
      </c>
      <c r="AH320" s="1">
        <v>16</v>
      </c>
      <c r="AS320" s="1"/>
      <c r="AT320" s="1"/>
      <c r="AU320" s="1"/>
      <c r="AV320" s="1"/>
      <c r="AW320" s="1"/>
      <c r="AX320" s="1"/>
      <c r="AY320" s="1"/>
      <c r="AZ320" s="1"/>
    </row>
    <row r="321" spans="1:52" x14ac:dyDescent="0.25">
      <c r="A321" s="1">
        <f>RANK(Tabelle2564[[#This Row],[Gesamt]],C:C,0)</f>
        <v>314</v>
      </c>
      <c r="B321" s="72" t="s">
        <v>931</v>
      </c>
      <c r="C321" s="1">
        <f>SUM(E321:AZ321)</f>
        <v>16</v>
      </c>
      <c r="D321" s="1">
        <f>COUNT(E321:AZ321)</f>
        <v>1</v>
      </c>
      <c r="AK321" s="1">
        <v>16</v>
      </c>
      <c r="AS321" s="1"/>
      <c r="AT321" s="1"/>
      <c r="AU321" s="1"/>
      <c r="AV321" s="1"/>
      <c r="AW321" s="1"/>
      <c r="AX321" s="1"/>
      <c r="AY321" s="1"/>
      <c r="AZ321" s="1"/>
    </row>
    <row r="322" spans="1:52" x14ac:dyDescent="0.25">
      <c r="A322" s="1">
        <f>RANK(Tabelle2564[[#This Row],[Gesamt]],C:C,0)</f>
        <v>314</v>
      </c>
      <c r="B322" s="72" t="s">
        <v>924</v>
      </c>
      <c r="C322" s="1">
        <f>SUM(E322:AZ322)</f>
        <v>16</v>
      </c>
      <c r="D322" s="1">
        <f>COUNT(E322:AZ322)</f>
        <v>1</v>
      </c>
      <c r="AL322" s="1">
        <v>16</v>
      </c>
      <c r="AS322" s="1"/>
      <c r="AT322" s="1"/>
      <c r="AU322" s="1"/>
      <c r="AV322" s="1"/>
      <c r="AW322" s="1"/>
      <c r="AX322" s="1"/>
      <c r="AY322" s="1"/>
      <c r="AZ322" s="1"/>
    </row>
    <row r="323" spans="1:52" x14ac:dyDescent="0.25">
      <c r="A323" s="1">
        <f>RANK(Tabelle2564[[#This Row],[Gesamt]],C:C,0)</f>
        <v>314</v>
      </c>
      <c r="B323" s="72" t="s">
        <v>874</v>
      </c>
      <c r="C323" s="1">
        <f>SUM(E323:AZ323)</f>
        <v>16</v>
      </c>
      <c r="D323" s="1">
        <f>COUNT(E323:AZ323)</f>
        <v>1</v>
      </c>
      <c r="AQ323" s="1">
        <v>16</v>
      </c>
      <c r="AS323" s="1"/>
      <c r="AT323" s="1"/>
      <c r="AU323" s="1"/>
      <c r="AV323" s="1"/>
      <c r="AW323" s="1"/>
      <c r="AX323" s="1"/>
      <c r="AY323" s="1"/>
      <c r="AZ323" s="1"/>
    </row>
    <row r="324" spans="1:52" x14ac:dyDescent="0.25">
      <c r="A324" s="1">
        <f>RANK(Tabelle2564[[#This Row],[Gesamt]],C:C,0)</f>
        <v>314</v>
      </c>
      <c r="B324" s="72" t="s">
        <v>847</v>
      </c>
      <c r="C324" s="1">
        <f>SUM(E324:AZ324)</f>
        <v>16</v>
      </c>
      <c r="D324" s="1">
        <f>COUNT(E324:AZ324)</f>
        <v>1</v>
      </c>
      <c r="AS324" s="1"/>
      <c r="AT324" s="1">
        <v>16</v>
      </c>
      <c r="AU324" s="1"/>
      <c r="AV324" s="1"/>
      <c r="AW324" s="1"/>
      <c r="AX324" s="1"/>
      <c r="AY324" s="1"/>
      <c r="AZ324" s="1"/>
    </row>
    <row r="325" spans="1:52" x14ac:dyDescent="0.25">
      <c r="A325" s="1">
        <f>RANK(Tabelle2564[[#This Row],[Gesamt]],C:C,0)</f>
        <v>314</v>
      </c>
      <c r="B325" s="72" t="s">
        <v>844</v>
      </c>
      <c r="C325" s="1">
        <f>SUM(E325:AZ325)</f>
        <v>16</v>
      </c>
      <c r="D325" s="1">
        <f>COUNT(E325:AZ325)</f>
        <v>1</v>
      </c>
      <c r="AS325" s="1"/>
      <c r="AT325" s="1">
        <v>16</v>
      </c>
      <c r="AU325" s="1"/>
      <c r="AV325" s="1"/>
      <c r="AW325" s="1"/>
      <c r="AX325" s="1"/>
      <c r="AY325" s="1"/>
      <c r="AZ325" s="1"/>
    </row>
    <row r="326" spans="1:52" x14ac:dyDescent="0.25">
      <c r="A326" s="1">
        <f>RANK(Tabelle2564[[#This Row],[Gesamt]],C:C,0)</f>
        <v>314</v>
      </c>
      <c r="B326" s="72" t="s">
        <v>832</v>
      </c>
      <c r="C326" s="1">
        <f>SUM(E326:AZ326)</f>
        <v>16</v>
      </c>
      <c r="D326" s="1">
        <f>COUNT(E326:AZ326)</f>
        <v>1</v>
      </c>
      <c r="AS326" s="1"/>
      <c r="AT326" s="1"/>
      <c r="AU326" s="1"/>
      <c r="AV326" s="1">
        <v>16</v>
      </c>
      <c r="AW326" s="1"/>
      <c r="AX326" s="1"/>
      <c r="AY326" s="1"/>
      <c r="AZ326" s="1"/>
    </row>
    <row r="327" spans="1:52" x14ac:dyDescent="0.25">
      <c r="A327" s="1">
        <f>RANK(Tabelle2564[[#This Row],[Gesamt]],C:C,0)</f>
        <v>314</v>
      </c>
      <c r="B327" s="72" t="s">
        <v>824</v>
      </c>
      <c r="C327" s="1">
        <f>SUM(E327:AZ327)</f>
        <v>16</v>
      </c>
      <c r="D327" s="1">
        <f>COUNT(E327:AZ327)</f>
        <v>1</v>
      </c>
      <c r="AS327" s="1"/>
      <c r="AT327" s="1"/>
      <c r="AU327" s="1"/>
      <c r="AV327" s="1"/>
      <c r="AW327" s="1">
        <v>16</v>
      </c>
      <c r="AX327" s="1"/>
      <c r="AY327" s="1"/>
      <c r="AZ327" s="1"/>
    </row>
    <row r="328" spans="1:52" x14ac:dyDescent="0.25">
      <c r="A328" s="1">
        <f>RANK(Tabelle2564[[#This Row],[Gesamt]],C:C,0)</f>
        <v>314</v>
      </c>
      <c r="B328" s="72" t="s">
        <v>825</v>
      </c>
      <c r="C328" s="1">
        <f>SUM(E328:AZ328)</f>
        <v>16</v>
      </c>
      <c r="D328" s="1">
        <f>COUNT(E328:AZ328)</f>
        <v>1</v>
      </c>
      <c r="AS328" s="1"/>
      <c r="AT328" s="1"/>
      <c r="AU328" s="1"/>
      <c r="AV328" s="1"/>
      <c r="AW328" s="1">
        <v>16</v>
      </c>
      <c r="AX328" s="1"/>
      <c r="AY328" s="1"/>
      <c r="AZ328" s="1"/>
    </row>
    <row r="329" spans="1:52" x14ac:dyDescent="0.25">
      <c r="A329" s="1">
        <f>RANK(Tabelle2564[[#This Row],[Gesamt]],C:C,0)</f>
        <v>314</v>
      </c>
      <c r="B329" s="72" t="s">
        <v>826</v>
      </c>
      <c r="C329" s="1">
        <f>SUM(E329:AZ329)</f>
        <v>16</v>
      </c>
      <c r="D329" s="1">
        <f>COUNT(E329:AZ329)</f>
        <v>1</v>
      </c>
      <c r="AS329" s="1"/>
      <c r="AT329" s="1"/>
      <c r="AU329" s="1"/>
      <c r="AV329" s="1"/>
      <c r="AW329" s="1">
        <v>16</v>
      </c>
      <c r="AX329" s="1"/>
      <c r="AY329" s="1"/>
      <c r="AZ329" s="1"/>
    </row>
    <row r="330" spans="1:52" x14ac:dyDescent="0.25">
      <c r="A330" s="1">
        <f>RANK(Tabelle2564[[#This Row],[Gesamt]],C:C,0)</f>
        <v>314</v>
      </c>
      <c r="B330" s="72" t="s">
        <v>812</v>
      </c>
      <c r="C330" s="1">
        <f>SUM(E330:AZ330)</f>
        <v>16</v>
      </c>
      <c r="D330" s="1">
        <f>COUNT(E330:AZ330)</f>
        <v>1</v>
      </c>
      <c r="AS330" s="1"/>
      <c r="AT330" s="1"/>
      <c r="AU330" s="1"/>
      <c r="AV330" s="1"/>
      <c r="AW330" s="1"/>
      <c r="AX330" s="1">
        <v>16</v>
      </c>
      <c r="AY330" s="1"/>
      <c r="AZ330" s="1"/>
    </row>
    <row r="331" spans="1:52" x14ac:dyDescent="0.25">
      <c r="A331" s="1">
        <f>RANK(Tabelle2564[[#This Row],[Gesamt]],C:C,0)</f>
        <v>331</v>
      </c>
      <c r="B331" s="72" t="s">
        <v>1144</v>
      </c>
      <c r="C331" s="1">
        <f>SUM(E331:AZ331)</f>
        <v>15</v>
      </c>
      <c r="D331" s="1">
        <f>COUNT(E331:AZ331)</f>
        <v>1</v>
      </c>
      <c r="N331" s="1">
        <v>15</v>
      </c>
      <c r="AS331" s="1"/>
      <c r="AT331" s="1"/>
      <c r="AU331" s="1"/>
      <c r="AV331" s="1"/>
      <c r="AW331" s="1"/>
      <c r="AX331" s="1"/>
      <c r="AY331" s="1"/>
      <c r="AZ331" s="1"/>
    </row>
    <row r="332" spans="1:52" x14ac:dyDescent="0.25">
      <c r="A332" s="1">
        <f>RANK(Tabelle2564[[#This Row],[Gesamt]],C:C,0)</f>
        <v>331</v>
      </c>
      <c r="B332" s="72" t="s">
        <v>1138</v>
      </c>
      <c r="C332" s="1">
        <f>SUM(E332:AZ332)</f>
        <v>15</v>
      </c>
      <c r="D332" s="1">
        <f>COUNT(E332:AZ332)</f>
        <v>1</v>
      </c>
      <c r="O332" s="1">
        <v>15</v>
      </c>
      <c r="AS332" s="1"/>
      <c r="AT332" s="1"/>
      <c r="AU332" s="1"/>
      <c r="AV332" s="1"/>
      <c r="AW332" s="1"/>
      <c r="AX332" s="1"/>
      <c r="AY332" s="1"/>
      <c r="AZ332" s="1"/>
    </row>
    <row r="333" spans="1:52" x14ac:dyDescent="0.25">
      <c r="A333" s="1">
        <f>RANK(Tabelle2564[[#This Row],[Gesamt]],C:C,0)</f>
        <v>331</v>
      </c>
      <c r="B333" s="72" t="s">
        <v>1051</v>
      </c>
      <c r="C333" s="1">
        <f>SUM(E333:AZ333)</f>
        <v>15</v>
      </c>
      <c r="D333" s="1">
        <f>COUNT(E333:AZ333)</f>
        <v>1</v>
      </c>
      <c r="X333" s="1">
        <v>15</v>
      </c>
      <c r="AS333" s="1"/>
      <c r="AT333" s="1"/>
      <c r="AU333" s="1"/>
      <c r="AV333" s="1"/>
      <c r="AW333" s="1"/>
      <c r="AX333" s="1"/>
      <c r="AY333" s="1"/>
      <c r="AZ333" s="1"/>
    </row>
    <row r="334" spans="1:52" x14ac:dyDescent="0.25">
      <c r="A334" s="1">
        <f>RANK(Tabelle2564[[#This Row],[Gesamt]],C:C,0)</f>
        <v>331</v>
      </c>
      <c r="B334" s="72" t="s">
        <v>1028</v>
      </c>
      <c r="C334" s="1">
        <f>SUM(E334:AZ334)</f>
        <v>15</v>
      </c>
      <c r="D334" s="1">
        <f>COUNT(E334:AZ334)</f>
        <v>1</v>
      </c>
      <c r="Z334" s="1">
        <v>15</v>
      </c>
      <c r="AS334" s="1"/>
      <c r="AT334" s="1"/>
      <c r="AU334" s="1"/>
      <c r="AV334" s="1"/>
      <c r="AW334" s="1"/>
      <c r="AX334" s="1"/>
      <c r="AY334" s="1"/>
      <c r="AZ334" s="1"/>
    </row>
    <row r="335" spans="1:52" x14ac:dyDescent="0.25">
      <c r="A335" s="1">
        <f>RANK(Tabelle2564[[#This Row],[Gesamt]],C:C,0)</f>
        <v>331</v>
      </c>
      <c r="B335" s="72" t="s">
        <v>1012</v>
      </c>
      <c r="C335" s="1">
        <f>SUM(E335:AZ335)</f>
        <v>15</v>
      </c>
      <c r="D335" s="1">
        <f>COUNT(E335:AZ335)</f>
        <v>1</v>
      </c>
      <c r="AB335" s="1">
        <v>15</v>
      </c>
      <c r="AS335" s="1"/>
      <c r="AT335" s="1"/>
      <c r="AU335" s="1"/>
      <c r="AV335" s="1"/>
      <c r="AW335" s="1"/>
      <c r="AX335" s="1"/>
      <c r="AY335" s="1"/>
      <c r="AZ335" s="1"/>
    </row>
    <row r="336" spans="1:52" x14ac:dyDescent="0.25">
      <c r="A336" s="1">
        <f>RANK(Tabelle2564[[#This Row],[Gesamt]],C:C,0)</f>
        <v>331</v>
      </c>
      <c r="B336" s="72" t="s">
        <v>996</v>
      </c>
      <c r="C336" s="1">
        <f>SUM(E336:AZ336)</f>
        <v>15</v>
      </c>
      <c r="D336" s="1">
        <f>COUNT(E336:AZ336)</f>
        <v>1</v>
      </c>
      <c r="AD336" s="1">
        <v>15</v>
      </c>
      <c r="AS336" s="1"/>
      <c r="AT336" s="1"/>
      <c r="AU336" s="1"/>
      <c r="AV336" s="1"/>
      <c r="AW336" s="1"/>
      <c r="AX336" s="1"/>
      <c r="AY336" s="1"/>
      <c r="AZ336" s="1"/>
    </row>
    <row r="337" spans="1:52" x14ac:dyDescent="0.25">
      <c r="A337" s="1">
        <f>RANK(Tabelle2564[[#This Row],[Gesamt]],C:C,0)</f>
        <v>331</v>
      </c>
      <c r="B337" s="72" t="s">
        <v>956</v>
      </c>
      <c r="C337" s="1">
        <f>SUM(E337:AZ337)</f>
        <v>15</v>
      </c>
      <c r="D337" s="1">
        <f>COUNT(E337:AZ337)</f>
        <v>1</v>
      </c>
      <c r="AH337" s="1">
        <v>15</v>
      </c>
      <c r="AS337" s="1"/>
      <c r="AT337" s="1"/>
      <c r="AU337" s="1"/>
      <c r="AV337" s="1"/>
      <c r="AW337" s="1"/>
      <c r="AX337" s="1"/>
      <c r="AY337" s="1"/>
      <c r="AZ337" s="1"/>
    </row>
    <row r="338" spans="1:52" x14ac:dyDescent="0.25">
      <c r="A338" s="1">
        <f>RANK(Tabelle2564[[#This Row],[Gesamt]],C:C,0)</f>
        <v>331</v>
      </c>
      <c r="B338" s="72" t="s">
        <v>955</v>
      </c>
      <c r="C338" s="1">
        <f>SUM(E338:AZ338)</f>
        <v>15</v>
      </c>
      <c r="D338" s="1">
        <f>COUNT(E338:AZ338)</f>
        <v>1</v>
      </c>
      <c r="AH338" s="1">
        <v>15</v>
      </c>
      <c r="AS338" s="1"/>
      <c r="AT338" s="1"/>
      <c r="AU338" s="1"/>
      <c r="AV338" s="1"/>
      <c r="AW338" s="1"/>
      <c r="AX338" s="1"/>
      <c r="AY338" s="1"/>
      <c r="AZ338" s="1"/>
    </row>
    <row r="339" spans="1:52" x14ac:dyDescent="0.25">
      <c r="A339" s="1">
        <f>RANK(Tabelle2564[[#This Row],[Gesamt]],C:C,0)</f>
        <v>331</v>
      </c>
      <c r="B339" s="72" t="s">
        <v>948</v>
      </c>
      <c r="C339" s="1">
        <f>SUM(E339:AZ339)</f>
        <v>15</v>
      </c>
      <c r="D339" s="1">
        <f>COUNT(E339:AZ339)</f>
        <v>1</v>
      </c>
      <c r="AI339" s="1">
        <v>15</v>
      </c>
      <c r="AS339" s="1"/>
      <c r="AT339" s="1"/>
      <c r="AU339" s="1"/>
      <c r="AV339" s="1"/>
      <c r="AW339" s="1"/>
      <c r="AX339" s="1"/>
      <c r="AY339" s="1"/>
      <c r="AZ339" s="1"/>
    </row>
    <row r="340" spans="1:52" x14ac:dyDescent="0.25">
      <c r="A340" s="1">
        <f>RANK(Tabelle2564[[#This Row],[Gesamt]],C:C,0)</f>
        <v>331</v>
      </c>
      <c r="B340" s="72" t="s">
        <v>930</v>
      </c>
      <c r="C340" s="1">
        <f>SUM(E340:AZ340)</f>
        <v>15</v>
      </c>
      <c r="D340" s="1">
        <f>COUNT(E340:AZ340)</f>
        <v>1</v>
      </c>
      <c r="AK340" s="1">
        <v>15</v>
      </c>
      <c r="AS340" s="1"/>
      <c r="AT340" s="1"/>
      <c r="AU340" s="1"/>
      <c r="AV340" s="1"/>
      <c r="AW340" s="1"/>
      <c r="AX340" s="1"/>
      <c r="AY340" s="1"/>
      <c r="AZ340" s="1"/>
    </row>
    <row r="341" spans="1:52" x14ac:dyDescent="0.25">
      <c r="A341" s="1">
        <f>RANK(Tabelle2564[[#This Row],[Gesamt]],C:C,0)</f>
        <v>331</v>
      </c>
      <c r="B341" s="72" t="s">
        <v>875</v>
      </c>
      <c r="C341" s="1">
        <f>SUM(E341:AZ341)</f>
        <v>15</v>
      </c>
      <c r="D341" s="1">
        <f>COUNT(E341:AZ341)</f>
        <v>1</v>
      </c>
      <c r="AQ341" s="1">
        <v>15</v>
      </c>
      <c r="AS341" s="1"/>
      <c r="AT341" s="1"/>
      <c r="AU341" s="1"/>
      <c r="AV341" s="1"/>
      <c r="AW341" s="1"/>
      <c r="AX341" s="1"/>
      <c r="AY341" s="1"/>
      <c r="AZ341" s="1"/>
    </row>
    <row r="342" spans="1:52" x14ac:dyDescent="0.25">
      <c r="A342" s="1">
        <f>RANK(Tabelle2564[[#This Row],[Gesamt]],C:C,0)</f>
        <v>331</v>
      </c>
      <c r="B342" s="72" t="s">
        <v>876</v>
      </c>
      <c r="C342" s="1">
        <f>SUM(E342:AZ342)</f>
        <v>15</v>
      </c>
      <c r="D342" s="1">
        <f>COUNT(E342:AZ342)</f>
        <v>1</v>
      </c>
      <c r="AQ342" s="1">
        <v>15</v>
      </c>
      <c r="AS342" s="1"/>
      <c r="AT342" s="1"/>
      <c r="AU342" s="1"/>
      <c r="AV342" s="1"/>
      <c r="AW342" s="1"/>
      <c r="AX342" s="1"/>
      <c r="AY342" s="1"/>
      <c r="AZ342" s="1"/>
    </row>
    <row r="343" spans="1:52" x14ac:dyDescent="0.25">
      <c r="A343" s="1">
        <f>RANK(Tabelle2564[[#This Row],[Gesamt]],C:C,0)</f>
        <v>331</v>
      </c>
      <c r="B343" s="72" t="s">
        <v>845</v>
      </c>
      <c r="C343" s="1">
        <f>SUM(E343:AZ343)</f>
        <v>15</v>
      </c>
      <c r="D343" s="1">
        <f>COUNT(E343:AZ343)</f>
        <v>1</v>
      </c>
      <c r="AS343" s="1"/>
      <c r="AT343" s="1">
        <v>15</v>
      </c>
      <c r="AU343" s="1"/>
      <c r="AV343" s="1"/>
      <c r="AW343" s="1"/>
      <c r="AX343" s="1"/>
      <c r="AY343" s="1"/>
      <c r="AZ343" s="1"/>
    </row>
    <row r="344" spans="1:52" x14ac:dyDescent="0.25">
      <c r="A344" s="1">
        <f>RANK(Tabelle2564[[#This Row],[Gesamt]],C:C,0)</f>
        <v>331</v>
      </c>
      <c r="B344" s="72" t="s">
        <v>846</v>
      </c>
      <c r="C344" s="1">
        <f>SUM(E344:AZ344)</f>
        <v>15</v>
      </c>
      <c r="D344" s="1">
        <f>COUNT(E344:AZ344)</f>
        <v>1</v>
      </c>
      <c r="AS344" s="1"/>
      <c r="AT344" s="1">
        <v>15</v>
      </c>
      <c r="AU344" s="1"/>
      <c r="AV344" s="1"/>
      <c r="AW344" s="1"/>
      <c r="AX344" s="1"/>
      <c r="AY344" s="1"/>
      <c r="AZ344" s="1"/>
    </row>
    <row r="345" spans="1:52" x14ac:dyDescent="0.25">
      <c r="A345" s="1">
        <f>RANK(Tabelle2564[[#This Row],[Gesamt]],C:C,0)</f>
        <v>331</v>
      </c>
      <c r="B345" s="72" t="s">
        <v>833</v>
      </c>
      <c r="C345" s="1">
        <f>SUM(E345:AZ345)</f>
        <v>15</v>
      </c>
      <c r="D345" s="1">
        <f>COUNT(E345:AZ345)</f>
        <v>1</v>
      </c>
      <c r="AS345" s="1"/>
      <c r="AT345" s="1"/>
      <c r="AU345" s="1"/>
      <c r="AV345" s="1">
        <v>15</v>
      </c>
      <c r="AW345" s="1"/>
      <c r="AX345" s="1"/>
      <c r="AY345" s="1"/>
      <c r="AZ345" s="1"/>
    </row>
    <row r="346" spans="1:52" x14ac:dyDescent="0.25">
      <c r="A346" s="1">
        <f>RANK(Tabelle2564[[#This Row],[Gesamt]],C:C,0)</f>
        <v>331</v>
      </c>
      <c r="B346" s="72" t="s">
        <v>801</v>
      </c>
      <c r="C346" s="1">
        <f>SUM(E346:AZ346)</f>
        <v>15</v>
      </c>
      <c r="D346" s="1">
        <f>COUNT(E346:AZ346)</f>
        <v>1</v>
      </c>
      <c r="AS346" s="1"/>
      <c r="AT346" s="1"/>
      <c r="AU346" s="1"/>
      <c r="AV346" s="1"/>
      <c r="AW346" s="1"/>
      <c r="AX346" s="1"/>
      <c r="AY346" s="1">
        <v>15</v>
      </c>
      <c r="AZ346" s="1"/>
    </row>
    <row r="347" spans="1:52" x14ac:dyDescent="0.25">
      <c r="A347" s="1">
        <f>RANK(Tabelle2564[[#This Row],[Gesamt]],C:C,0)</f>
        <v>331</v>
      </c>
      <c r="B347" s="72" t="s">
        <v>814</v>
      </c>
      <c r="C347" s="1">
        <f>SUM(E347:AZ347)</f>
        <v>15</v>
      </c>
      <c r="D347" s="1">
        <f>COUNT(E347:AZ347)</f>
        <v>1</v>
      </c>
      <c r="AS347" s="1"/>
      <c r="AT347" s="1"/>
      <c r="AU347" s="1"/>
      <c r="AV347" s="1"/>
      <c r="AW347" s="1"/>
      <c r="AX347" s="1">
        <v>15</v>
      </c>
      <c r="AY347" s="1"/>
      <c r="AZ347" s="1"/>
    </row>
    <row r="348" spans="1:52" x14ac:dyDescent="0.25">
      <c r="A348" s="1">
        <f>RANK(Tabelle2564[[#This Row],[Gesamt]],C:C,0)</f>
        <v>348</v>
      </c>
      <c r="B348" s="72" t="s">
        <v>1081</v>
      </c>
      <c r="C348" s="1">
        <f>SUM(E348:AZ348)</f>
        <v>14</v>
      </c>
      <c r="D348" s="1">
        <f>COUNT(E348:AZ348)</f>
        <v>1</v>
      </c>
      <c r="S348" s="1">
        <v>14</v>
      </c>
      <c r="AS348" s="1"/>
      <c r="AT348" s="1"/>
      <c r="AU348" s="1"/>
      <c r="AV348" s="1"/>
      <c r="AW348" s="1"/>
      <c r="AX348" s="1"/>
      <c r="AY348" s="1"/>
      <c r="AZ348" s="1"/>
    </row>
    <row r="349" spans="1:52" x14ac:dyDescent="0.25">
      <c r="A349" s="1">
        <f>RANK(Tabelle2564[[#This Row],[Gesamt]],C:C,0)</f>
        <v>348</v>
      </c>
      <c r="B349" s="72" t="s">
        <v>1092</v>
      </c>
      <c r="C349" s="1">
        <f>SUM(E349:AZ349)</f>
        <v>14</v>
      </c>
      <c r="D349" s="1">
        <f>COUNT(E349:AZ349)</f>
        <v>1</v>
      </c>
      <c r="T349" s="1">
        <v>14</v>
      </c>
      <c r="AS349" s="1"/>
      <c r="AT349" s="1"/>
      <c r="AU349" s="1"/>
      <c r="AV349" s="1"/>
      <c r="AW349" s="1"/>
      <c r="AX349" s="1"/>
      <c r="AY349" s="1"/>
      <c r="AZ349" s="1"/>
    </row>
    <row r="350" spans="1:52" x14ac:dyDescent="0.25">
      <c r="A350" s="1">
        <f>RANK(Tabelle2564[[#This Row],[Gesamt]],C:C,0)</f>
        <v>348</v>
      </c>
      <c r="B350" s="72" t="s">
        <v>1020</v>
      </c>
      <c r="C350" s="1">
        <f>SUM(E350:AZ350)</f>
        <v>14</v>
      </c>
      <c r="D350" s="1">
        <f>COUNT(E350:AZ350)</f>
        <v>1</v>
      </c>
      <c r="AA350" s="1">
        <v>14</v>
      </c>
      <c r="AS350" s="1"/>
      <c r="AT350" s="1"/>
      <c r="AU350" s="1"/>
      <c r="AV350" s="1"/>
      <c r="AW350" s="1"/>
      <c r="AX350" s="1"/>
      <c r="AY350" s="1"/>
      <c r="AZ350" s="1"/>
    </row>
    <row r="351" spans="1:52" x14ac:dyDescent="0.25">
      <c r="A351" s="1">
        <f>RANK(Tabelle2564[[#This Row],[Gesamt]],C:C,0)</f>
        <v>348</v>
      </c>
      <c r="B351" s="72" t="s">
        <v>1014</v>
      </c>
      <c r="C351" s="1">
        <f>SUM(E351:AZ351)</f>
        <v>14</v>
      </c>
      <c r="D351" s="1">
        <f>COUNT(E351:AZ351)</f>
        <v>1</v>
      </c>
      <c r="AB351" s="1">
        <v>14</v>
      </c>
      <c r="AS351" s="1"/>
      <c r="AT351" s="1"/>
      <c r="AU351" s="1"/>
      <c r="AV351" s="1"/>
      <c r="AW351" s="1"/>
      <c r="AX351" s="1"/>
      <c r="AY351" s="1"/>
      <c r="AZ351" s="1"/>
    </row>
    <row r="352" spans="1:52" x14ac:dyDescent="0.25">
      <c r="A352" s="1">
        <f>RANK(Tabelle2564[[#This Row],[Gesamt]],C:C,0)</f>
        <v>348</v>
      </c>
      <c r="B352" s="72" t="s">
        <v>925</v>
      </c>
      <c r="C352" s="1">
        <f>SUM(E352:AZ352)</f>
        <v>14</v>
      </c>
      <c r="D352" s="1">
        <f>COUNT(E352:AZ352)</f>
        <v>1</v>
      </c>
      <c r="AL352" s="1">
        <v>14</v>
      </c>
      <c r="AS352" s="1"/>
      <c r="AT352" s="1"/>
      <c r="AU352" s="1"/>
      <c r="AV352" s="1"/>
      <c r="AW352" s="1"/>
      <c r="AX352" s="1"/>
      <c r="AY352" s="1"/>
      <c r="AZ352" s="1"/>
    </row>
    <row r="353" spans="1:52" x14ac:dyDescent="0.25">
      <c r="A353" s="1">
        <f>RANK(Tabelle2564[[#This Row],[Gesamt]],C:C,0)</f>
        <v>348</v>
      </c>
      <c r="B353" s="72" t="s">
        <v>894</v>
      </c>
      <c r="C353" s="1">
        <f>SUM(E353:AZ353)</f>
        <v>14</v>
      </c>
      <c r="D353" s="1">
        <f>COUNT(E353:AZ353)</f>
        <v>1</v>
      </c>
      <c r="AO353" s="1">
        <v>14</v>
      </c>
      <c r="AS353" s="1"/>
      <c r="AT353" s="1"/>
      <c r="AU353" s="1"/>
      <c r="AV353" s="1"/>
      <c r="AW353" s="1"/>
      <c r="AX353" s="1"/>
      <c r="AY353" s="1"/>
      <c r="AZ353" s="1"/>
    </row>
    <row r="354" spans="1:52" x14ac:dyDescent="0.25">
      <c r="A354" s="1">
        <f>RANK(Tabelle2564[[#This Row],[Gesamt]],C:C,0)</f>
        <v>348</v>
      </c>
      <c r="B354" s="72" t="s">
        <v>895</v>
      </c>
      <c r="C354" s="1">
        <f>SUM(E354:AZ354)</f>
        <v>14</v>
      </c>
      <c r="D354" s="1">
        <f>COUNT(E354:AZ354)</f>
        <v>1</v>
      </c>
      <c r="AO354" s="1">
        <v>14</v>
      </c>
      <c r="AS354" s="1"/>
      <c r="AT354" s="1"/>
      <c r="AU354" s="1"/>
      <c r="AV354" s="1"/>
      <c r="AW354" s="1"/>
      <c r="AX354" s="1"/>
      <c r="AY354" s="1"/>
      <c r="AZ354" s="1"/>
    </row>
    <row r="355" spans="1:52" x14ac:dyDescent="0.25">
      <c r="A355" s="1">
        <f>RANK(Tabelle2564[[#This Row],[Gesamt]],C:C,0)</f>
        <v>348</v>
      </c>
      <c r="B355" s="72" t="s">
        <v>849</v>
      </c>
      <c r="C355" s="1">
        <f>SUM(E355:AZ355)</f>
        <v>14</v>
      </c>
      <c r="D355" s="1">
        <f>COUNT(E355:AZ355)</f>
        <v>1</v>
      </c>
      <c r="AS355" s="1"/>
      <c r="AT355" s="1">
        <v>14</v>
      </c>
      <c r="AU355" s="1"/>
      <c r="AV355" s="1"/>
      <c r="AW355" s="1"/>
      <c r="AX355" s="1"/>
      <c r="AY355" s="1"/>
      <c r="AZ355" s="1"/>
    </row>
    <row r="356" spans="1:52" x14ac:dyDescent="0.25">
      <c r="A356" s="1">
        <f>RANK(Tabelle2564[[#This Row],[Gesamt]],C:C,0)</f>
        <v>348</v>
      </c>
      <c r="B356" s="72" t="s">
        <v>818</v>
      </c>
      <c r="C356" s="1">
        <f>SUM(E356:AZ356)</f>
        <v>14</v>
      </c>
      <c r="D356" s="1">
        <f>COUNT(E356:AZ356)</f>
        <v>1</v>
      </c>
      <c r="AS356" s="1"/>
      <c r="AT356" s="1"/>
      <c r="AU356" s="1"/>
      <c r="AV356" s="1"/>
      <c r="AW356" s="1">
        <v>14</v>
      </c>
      <c r="AX356" s="1"/>
      <c r="AY356" s="1"/>
      <c r="AZ356" s="1"/>
    </row>
    <row r="357" spans="1:52" x14ac:dyDescent="0.25">
      <c r="A357" s="1">
        <f>RANK(Tabelle2564[[#This Row],[Gesamt]],C:C,0)</f>
        <v>348</v>
      </c>
      <c r="B357" s="72" t="s">
        <v>815</v>
      </c>
      <c r="C357" s="1">
        <f>SUM(E357:AZ357)</f>
        <v>14</v>
      </c>
      <c r="D357" s="1">
        <f>COUNT(E357:AZ357)</f>
        <v>1</v>
      </c>
      <c r="AS357" s="1"/>
      <c r="AT357" s="1"/>
      <c r="AU357" s="1"/>
      <c r="AV357" s="1"/>
      <c r="AW357" s="1"/>
      <c r="AX357" s="1">
        <v>14</v>
      </c>
      <c r="AY357" s="1"/>
      <c r="AZ357" s="1"/>
    </row>
    <row r="358" spans="1:52" x14ac:dyDescent="0.25">
      <c r="A358" s="1">
        <f>RANK(Tabelle2564[[#This Row],[Gesamt]],C:C,0)</f>
        <v>348</v>
      </c>
      <c r="B358" s="72" t="s">
        <v>811</v>
      </c>
      <c r="C358" s="1">
        <f>SUM(E358:AZ358)</f>
        <v>14</v>
      </c>
      <c r="D358" s="1">
        <f>COUNT(E358:AZ358)</f>
        <v>1</v>
      </c>
      <c r="AS358" s="1"/>
      <c r="AT358" s="1"/>
      <c r="AU358" s="1"/>
      <c r="AV358" s="1"/>
      <c r="AW358" s="1"/>
      <c r="AX358" s="1">
        <v>14</v>
      </c>
      <c r="AY358" s="1"/>
      <c r="AZ358" s="1"/>
    </row>
    <row r="359" spans="1:52" x14ac:dyDescent="0.25">
      <c r="A359" s="1">
        <f>RANK(Tabelle2564[[#This Row],[Gesamt]],C:C,0)</f>
        <v>359</v>
      </c>
      <c r="B359" s="72" t="s">
        <v>1174</v>
      </c>
      <c r="C359" s="1">
        <f>SUM(E359:AZ359)</f>
        <v>13</v>
      </c>
      <c r="D359" s="1">
        <f>COUNT(E359:AZ359)</f>
        <v>1</v>
      </c>
      <c r="K359" s="1">
        <v>13</v>
      </c>
      <c r="AS359" s="1"/>
      <c r="AT359" s="1"/>
      <c r="AU359" s="1"/>
      <c r="AV359" s="1"/>
      <c r="AW359" s="1"/>
      <c r="AX359" s="1"/>
      <c r="AY359" s="1"/>
      <c r="AZ359" s="1"/>
    </row>
    <row r="360" spans="1:52" x14ac:dyDescent="0.25">
      <c r="A360" s="1">
        <f>RANK(Tabelle2564[[#This Row],[Gesamt]],C:C,0)</f>
        <v>359</v>
      </c>
      <c r="B360" s="72" t="s">
        <v>1145</v>
      </c>
      <c r="C360" s="1">
        <f>SUM(E360:AZ360)</f>
        <v>13</v>
      </c>
      <c r="D360" s="1">
        <f>COUNT(E360:AZ360)</f>
        <v>1</v>
      </c>
      <c r="N360" s="1">
        <v>13</v>
      </c>
      <c r="AS360" s="1"/>
      <c r="AT360" s="1"/>
      <c r="AU360" s="1"/>
      <c r="AV360" s="1"/>
      <c r="AW360" s="1"/>
      <c r="AX360" s="1"/>
      <c r="AY360" s="1"/>
      <c r="AZ360" s="1"/>
    </row>
    <row r="361" spans="1:52" x14ac:dyDescent="0.25">
      <c r="A361" s="1">
        <f>RANK(Tabelle2564[[#This Row],[Gesamt]],C:C,0)</f>
        <v>359</v>
      </c>
      <c r="B361" s="72" t="s">
        <v>1139</v>
      </c>
      <c r="C361" s="1">
        <f>SUM(E361:AZ361)</f>
        <v>13</v>
      </c>
      <c r="D361" s="1">
        <f>COUNT(E361:AZ361)</f>
        <v>1</v>
      </c>
      <c r="O361" s="1">
        <v>13</v>
      </c>
      <c r="AS361" s="1"/>
      <c r="AT361" s="1"/>
      <c r="AU361" s="1"/>
      <c r="AV361" s="1"/>
      <c r="AW361" s="1"/>
      <c r="AX361" s="1"/>
      <c r="AY361" s="1"/>
      <c r="AZ361" s="1"/>
    </row>
    <row r="362" spans="1:52" x14ac:dyDescent="0.25">
      <c r="A362" s="1">
        <f>RANK(Tabelle2564[[#This Row],[Gesamt]],C:C,0)</f>
        <v>359</v>
      </c>
      <c r="B362" s="72" t="s">
        <v>1140</v>
      </c>
      <c r="C362" s="1">
        <f>SUM(E362:AZ362)</f>
        <v>13</v>
      </c>
      <c r="D362" s="1">
        <f>COUNT(E362:AZ362)</f>
        <v>1</v>
      </c>
      <c r="O362" s="1">
        <v>13</v>
      </c>
      <c r="AS362" s="1"/>
      <c r="AT362" s="1"/>
      <c r="AU362" s="1"/>
      <c r="AV362" s="1"/>
      <c r="AW362" s="1"/>
      <c r="AX362" s="1"/>
      <c r="AY362" s="1"/>
      <c r="AZ362" s="1"/>
    </row>
    <row r="363" spans="1:52" x14ac:dyDescent="0.25">
      <c r="A363" s="1">
        <f>RANK(Tabelle2564[[#This Row],[Gesamt]],C:C,0)</f>
        <v>359</v>
      </c>
      <c r="B363" s="72" t="s">
        <v>1082</v>
      </c>
      <c r="C363" s="1">
        <f>SUM(E363:AZ363)</f>
        <v>13</v>
      </c>
      <c r="D363" s="1">
        <f>COUNT(E363:AZ363)</f>
        <v>1</v>
      </c>
      <c r="U363" s="1">
        <v>13</v>
      </c>
      <c r="AS363" s="1"/>
      <c r="AT363" s="1"/>
      <c r="AU363" s="1"/>
      <c r="AV363" s="1"/>
      <c r="AW363" s="1"/>
      <c r="AX363" s="1"/>
      <c r="AY363" s="1"/>
      <c r="AZ363" s="1"/>
    </row>
    <row r="364" spans="1:52" x14ac:dyDescent="0.25">
      <c r="A364" s="1">
        <f>RANK(Tabelle2564[[#This Row],[Gesamt]],C:C,0)</f>
        <v>359</v>
      </c>
      <c r="B364" s="72" t="s">
        <v>1029</v>
      </c>
      <c r="C364" s="1">
        <f>SUM(E364:AZ364)</f>
        <v>13</v>
      </c>
      <c r="D364" s="1">
        <f>COUNT(E364:AZ364)</f>
        <v>1</v>
      </c>
      <c r="Z364" s="1">
        <v>13</v>
      </c>
      <c r="AS364" s="1"/>
      <c r="AT364" s="1"/>
      <c r="AU364" s="1"/>
      <c r="AV364" s="1"/>
      <c r="AW364" s="1"/>
      <c r="AX364" s="1"/>
      <c r="AY364" s="1"/>
      <c r="AZ364" s="1"/>
    </row>
    <row r="365" spans="1:52" x14ac:dyDescent="0.25">
      <c r="A365" s="1">
        <f>RANK(Tabelle2564[[#This Row],[Gesamt]],C:C,0)</f>
        <v>359</v>
      </c>
      <c r="B365" s="72" t="s">
        <v>997</v>
      </c>
      <c r="C365" s="1">
        <f>SUM(E365:AZ365)</f>
        <v>13</v>
      </c>
      <c r="D365" s="1">
        <f>COUNT(E365:AZ365)</f>
        <v>1</v>
      </c>
      <c r="AD365" s="1">
        <v>13</v>
      </c>
      <c r="AS365" s="1"/>
      <c r="AT365" s="1"/>
      <c r="AU365" s="1"/>
      <c r="AV365" s="1"/>
      <c r="AW365" s="1"/>
      <c r="AX365" s="1"/>
      <c r="AY365" s="1"/>
      <c r="AZ365" s="1"/>
    </row>
    <row r="366" spans="1:52" x14ac:dyDescent="0.25">
      <c r="A366" s="1">
        <f>RANK(Tabelle2564[[#This Row],[Gesamt]],C:C,0)</f>
        <v>359</v>
      </c>
      <c r="B366" s="72" t="s">
        <v>998</v>
      </c>
      <c r="C366" s="1">
        <f>SUM(E366:AZ366)</f>
        <v>13</v>
      </c>
      <c r="D366" s="1">
        <f>COUNT(E366:AZ366)</f>
        <v>1</v>
      </c>
      <c r="AD366" s="1">
        <v>13</v>
      </c>
      <c r="AS366" s="1"/>
      <c r="AT366" s="1"/>
      <c r="AU366" s="1"/>
      <c r="AV366" s="1"/>
      <c r="AW366" s="1"/>
      <c r="AX366" s="1"/>
      <c r="AY366" s="1"/>
      <c r="AZ366" s="1"/>
    </row>
    <row r="367" spans="1:52" x14ac:dyDescent="0.25">
      <c r="A367" s="1">
        <f>RANK(Tabelle2564[[#This Row],[Gesamt]],C:C,0)</f>
        <v>359</v>
      </c>
      <c r="B367" s="72" t="s">
        <v>991</v>
      </c>
      <c r="C367" s="1">
        <f>SUM(E367:AZ367)</f>
        <v>13</v>
      </c>
      <c r="D367" s="1">
        <f>COUNT(E367:AZ367)</f>
        <v>1</v>
      </c>
      <c r="AE367" s="1">
        <v>13</v>
      </c>
      <c r="AS367" s="1"/>
      <c r="AT367" s="1"/>
      <c r="AU367" s="1"/>
      <c r="AV367" s="1"/>
      <c r="AW367" s="1"/>
      <c r="AX367" s="1"/>
      <c r="AY367" s="1"/>
      <c r="AZ367" s="1"/>
    </row>
    <row r="368" spans="1:52" x14ac:dyDescent="0.25">
      <c r="A368" s="1">
        <f>RANK(Tabelle2564[[#This Row],[Gesamt]],C:C,0)</f>
        <v>359</v>
      </c>
      <c r="B368" s="72" t="s">
        <v>999</v>
      </c>
      <c r="C368" s="1">
        <f>SUM(E368:AZ368)</f>
        <v>13</v>
      </c>
      <c r="D368" s="1">
        <f>COUNT(E368:AZ368)</f>
        <v>1</v>
      </c>
      <c r="AD368" s="1">
        <v>13</v>
      </c>
      <c r="AS368" s="1"/>
      <c r="AT368" s="1"/>
      <c r="AU368" s="1"/>
      <c r="AV368" s="1"/>
      <c r="AW368" s="1"/>
      <c r="AX368" s="1"/>
      <c r="AY368" s="1"/>
      <c r="AZ368" s="1"/>
    </row>
    <row r="369" spans="1:52" x14ac:dyDescent="0.25">
      <c r="A369" s="1">
        <f>RANK(Tabelle2564[[#This Row],[Gesamt]],C:C,0)</f>
        <v>359</v>
      </c>
      <c r="B369" s="72" t="s">
        <v>980</v>
      </c>
      <c r="C369" s="1">
        <f>SUM(E369:AZ369)</f>
        <v>13</v>
      </c>
      <c r="D369" s="1">
        <f>COUNT(E369:AZ369)</f>
        <v>1</v>
      </c>
      <c r="AF369" s="1">
        <v>13</v>
      </c>
      <c r="AS369" s="1"/>
      <c r="AT369" s="1"/>
      <c r="AU369" s="1"/>
      <c r="AV369" s="1"/>
      <c r="AW369" s="1"/>
      <c r="AX369" s="1"/>
      <c r="AY369" s="1"/>
      <c r="AZ369" s="1"/>
    </row>
    <row r="370" spans="1:52" x14ac:dyDescent="0.25">
      <c r="A370" s="1">
        <f>RANK(Tabelle2564[[#This Row],[Gesamt]],C:C,0)</f>
        <v>359</v>
      </c>
      <c r="B370" s="72" t="s">
        <v>926</v>
      </c>
      <c r="C370" s="1">
        <f>SUM(E370:AZ370)</f>
        <v>13</v>
      </c>
      <c r="D370" s="1">
        <f>COUNT(E370:AZ370)</f>
        <v>1</v>
      </c>
      <c r="AL370" s="1">
        <v>13</v>
      </c>
      <c r="AS370" s="1"/>
      <c r="AT370" s="1"/>
      <c r="AU370" s="1"/>
      <c r="AV370" s="1"/>
      <c r="AW370" s="1"/>
      <c r="AX370" s="1"/>
      <c r="AY370" s="1"/>
      <c r="AZ370" s="1"/>
    </row>
    <row r="371" spans="1:52" x14ac:dyDescent="0.25">
      <c r="A371" s="1">
        <f>RANK(Tabelle2564[[#This Row],[Gesamt]],C:C,0)</f>
        <v>359</v>
      </c>
      <c r="B371" s="72" t="s">
        <v>877</v>
      </c>
      <c r="C371" s="1">
        <f>SUM(E371:AZ371)</f>
        <v>13</v>
      </c>
      <c r="D371" s="1">
        <f>COUNT(E371:AZ371)</f>
        <v>1</v>
      </c>
      <c r="AQ371" s="1">
        <v>13</v>
      </c>
      <c r="AS371" s="1"/>
      <c r="AT371" s="1"/>
      <c r="AU371" s="1"/>
      <c r="AV371" s="1"/>
      <c r="AW371" s="1"/>
      <c r="AX371" s="1"/>
      <c r="AY371" s="1"/>
      <c r="AZ371" s="1"/>
    </row>
    <row r="372" spans="1:52" x14ac:dyDescent="0.25">
      <c r="A372" s="1">
        <f>RANK(Tabelle2564[[#This Row],[Gesamt]],C:C,0)</f>
        <v>372</v>
      </c>
      <c r="B372" s="72" t="s">
        <v>1185</v>
      </c>
      <c r="C372" s="1">
        <f>SUM(E372:AZ372)</f>
        <v>12</v>
      </c>
      <c r="D372" s="1">
        <f>COUNT(E372:AZ372)</f>
        <v>1</v>
      </c>
      <c r="I372" s="1">
        <v>12</v>
      </c>
      <c r="AS372" s="1"/>
      <c r="AT372" s="1"/>
      <c r="AU372" s="1"/>
      <c r="AV372" s="1"/>
      <c r="AW372" s="1"/>
      <c r="AX372" s="1"/>
      <c r="AY372" s="1"/>
      <c r="AZ372" s="1"/>
    </row>
    <row r="373" spans="1:52" x14ac:dyDescent="0.25">
      <c r="A373" s="1">
        <f>RANK(Tabelle2564[[#This Row],[Gesamt]],C:C,0)</f>
        <v>372</v>
      </c>
      <c r="B373" s="72" t="s">
        <v>1146</v>
      </c>
      <c r="C373" s="1">
        <f>SUM(E373:AZ373)</f>
        <v>12</v>
      </c>
      <c r="D373" s="1">
        <f>COUNT(E373:AZ373)</f>
        <v>1</v>
      </c>
      <c r="N373" s="1">
        <v>12</v>
      </c>
      <c r="AS373" s="1"/>
      <c r="AT373" s="1"/>
      <c r="AU373" s="1"/>
      <c r="AV373" s="1"/>
      <c r="AW373" s="1"/>
      <c r="AX373" s="1"/>
      <c r="AY373" s="1"/>
      <c r="AZ373" s="1"/>
    </row>
    <row r="374" spans="1:52" x14ac:dyDescent="0.25">
      <c r="A374" s="1">
        <f>RANK(Tabelle2564[[#This Row],[Gesamt]],C:C,0)</f>
        <v>372</v>
      </c>
      <c r="B374" s="72" t="s">
        <v>1113</v>
      </c>
      <c r="C374" s="1">
        <f>SUM(E374:AZ374)</f>
        <v>12</v>
      </c>
      <c r="D374" s="1">
        <f>COUNT(E374:AZ374)</f>
        <v>1</v>
      </c>
      <c r="R374" s="1">
        <v>12</v>
      </c>
      <c r="AS374" s="1"/>
      <c r="AT374" s="1"/>
      <c r="AU374" s="1"/>
      <c r="AV374" s="1"/>
      <c r="AW374" s="1"/>
      <c r="AX374" s="1"/>
      <c r="AY374" s="1"/>
      <c r="AZ374" s="1"/>
    </row>
    <row r="375" spans="1:52" x14ac:dyDescent="0.25">
      <c r="A375" s="1">
        <f>RANK(Tabelle2564[[#This Row],[Gesamt]],C:C,0)</f>
        <v>372</v>
      </c>
      <c r="B375" s="72" t="s">
        <v>1093</v>
      </c>
      <c r="C375" s="1">
        <f>SUM(E375:AZ375)</f>
        <v>12</v>
      </c>
      <c r="D375" s="1">
        <f>COUNT(E375:AZ375)</f>
        <v>1</v>
      </c>
      <c r="T375" s="1">
        <v>12</v>
      </c>
      <c r="AS375" s="1"/>
      <c r="AT375" s="1"/>
      <c r="AU375" s="1"/>
      <c r="AV375" s="1"/>
      <c r="AW375" s="1"/>
      <c r="AX375" s="1"/>
      <c r="AY375" s="1"/>
      <c r="AZ375" s="1"/>
    </row>
    <row r="376" spans="1:52" x14ac:dyDescent="0.25">
      <c r="A376" s="1">
        <f>RANK(Tabelle2564[[#This Row],[Gesamt]],C:C,0)</f>
        <v>372</v>
      </c>
      <c r="B376" s="72" t="s">
        <v>1030</v>
      </c>
      <c r="C376" s="1">
        <f>SUM(E376:AZ376)</f>
        <v>12</v>
      </c>
      <c r="D376" s="1">
        <f>COUNT(E376:AZ376)</f>
        <v>1</v>
      </c>
      <c r="Z376" s="1">
        <v>12</v>
      </c>
      <c r="AS376" s="1"/>
      <c r="AT376" s="1"/>
      <c r="AU376" s="1"/>
      <c r="AV376" s="1"/>
      <c r="AW376" s="1"/>
      <c r="AX376" s="1"/>
      <c r="AY376" s="1"/>
      <c r="AZ376" s="1"/>
    </row>
    <row r="377" spans="1:52" x14ac:dyDescent="0.25">
      <c r="A377" s="1">
        <f>RANK(Tabelle2564[[#This Row],[Gesamt]],C:C,0)</f>
        <v>372</v>
      </c>
      <c r="B377" s="72" t="s">
        <v>1031</v>
      </c>
      <c r="C377" s="1">
        <f>SUM(E377:AZ377)</f>
        <v>12</v>
      </c>
      <c r="D377" s="1">
        <f>COUNT(E377:AZ377)</f>
        <v>1</v>
      </c>
      <c r="Z377" s="1">
        <v>12</v>
      </c>
      <c r="AS377" s="1"/>
      <c r="AT377" s="1"/>
      <c r="AU377" s="1"/>
      <c r="AV377" s="1"/>
      <c r="AW377" s="1"/>
      <c r="AX377" s="1"/>
      <c r="AY377" s="1"/>
      <c r="AZ377" s="1"/>
    </row>
    <row r="378" spans="1:52" x14ac:dyDescent="0.25">
      <c r="A378" s="1">
        <f>RANK(Tabelle2564[[#This Row],[Gesamt]],C:C,0)</f>
        <v>372</v>
      </c>
      <c r="B378" s="72" t="s">
        <v>1000</v>
      </c>
      <c r="C378" s="1">
        <f>SUM(E378:AZ378)</f>
        <v>12</v>
      </c>
      <c r="D378" s="1">
        <f>COUNT(E378:AZ378)</f>
        <v>1</v>
      </c>
      <c r="AD378" s="1">
        <v>12</v>
      </c>
      <c r="AS378" s="1"/>
      <c r="AT378" s="1"/>
      <c r="AU378" s="1"/>
      <c r="AV378" s="1"/>
      <c r="AW378" s="1"/>
      <c r="AX378" s="1"/>
      <c r="AY378" s="1"/>
      <c r="AZ378" s="1"/>
    </row>
    <row r="379" spans="1:52" x14ac:dyDescent="0.25">
      <c r="A379" s="1">
        <f>RANK(Tabelle2564[[#This Row],[Gesamt]],C:C,0)</f>
        <v>372</v>
      </c>
      <c r="B379" s="72" t="s">
        <v>992</v>
      </c>
      <c r="C379" s="1">
        <f>SUM(E379:AZ379)</f>
        <v>12</v>
      </c>
      <c r="D379" s="1">
        <f>COUNT(E379:AZ379)</f>
        <v>1</v>
      </c>
      <c r="AE379" s="1">
        <v>12</v>
      </c>
      <c r="AS379" s="1"/>
      <c r="AT379" s="1"/>
      <c r="AU379" s="1"/>
      <c r="AV379" s="1"/>
      <c r="AW379" s="1"/>
      <c r="AX379" s="1"/>
      <c r="AY379" s="1"/>
      <c r="AZ379" s="1"/>
    </row>
    <row r="380" spans="1:52" x14ac:dyDescent="0.25">
      <c r="A380" s="1">
        <f>RANK(Tabelle2564[[#This Row],[Gesamt]],C:C,0)</f>
        <v>372</v>
      </c>
      <c r="B380" s="72" t="s">
        <v>933</v>
      </c>
      <c r="C380" s="1">
        <f>SUM(E380:AZ380)</f>
        <v>12</v>
      </c>
      <c r="D380" s="1">
        <f>COUNT(E380:AZ380)</f>
        <v>1</v>
      </c>
      <c r="AK380" s="1">
        <v>12</v>
      </c>
      <c r="AS380" s="1"/>
      <c r="AT380" s="1"/>
      <c r="AU380" s="1"/>
      <c r="AV380" s="1"/>
      <c r="AW380" s="1"/>
      <c r="AX380" s="1"/>
      <c r="AY380" s="1"/>
      <c r="AZ380" s="1"/>
    </row>
    <row r="381" spans="1:52" x14ac:dyDescent="0.25">
      <c r="A381" s="1">
        <f>RANK(Tabelle2564[[#This Row],[Gesamt]],C:C,0)</f>
        <v>372</v>
      </c>
      <c r="B381" s="72" t="s">
        <v>848</v>
      </c>
      <c r="C381" s="1">
        <f>SUM(E381:AZ381)</f>
        <v>12</v>
      </c>
      <c r="D381" s="1">
        <f>COUNT(E381:AZ381)</f>
        <v>1</v>
      </c>
      <c r="AS381" s="1"/>
      <c r="AT381" s="1">
        <v>12</v>
      </c>
      <c r="AU381" s="1"/>
      <c r="AV381" s="1"/>
      <c r="AW381" s="1"/>
      <c r="AX381" s="1"/>
      <c r="AY381" s="1"/>
      <c r="AZ381" s="1"/>
    </row>
    <row r="382" spans="1:52" x14ac:dyDescent="0.25">
      <c r="A382" s="1">
        <f>RANK(Tabelle2564[[#This Row],[Gesamt]],C:C,0)</f>
        <v>372</v>
      </c>
      <c r="B382" s="72" t="s">
        <v>834</v>
      </c>
      <c r="C382" s="1">
        <f>SUM(E382:AZ382)</f>
        <v>12</v>
      </c>
      <c r="D382" s="1">
        <f>COUNT(E382:AZ382)</f>
        <v>1</v>
      </c>
      <c r="AS382" s="1"/>
      <c r="AT382" s="1"/>
      <c r="AU382" s="1"/>
      <c r="AV382" s="1">
        <v>12</v>
      </c>
      <c r="AW382" s="1"/>
      <c r="AX382" s="1"/>
      <c r="AY382" s="1"/>
      <c r="AZ382" s="1"/>
    </row>
    <row r="383" spans="1:52" x14ac:dyDescent="0.25">
      <c r="A383" s="1">
        <f>RANK(Tabelle2564[[#This Row],[Gesamt]],C:C,0)</f>
        <v>383</v>
      </c>
      <c r="B383" s="72" t="s">
        <v>1186</v>
      </c>
      <c r="C383" s="1">
        <f>SUM(E383:AZ383)</f>
        <v>11</v>
      </c>
      <c r="D383" s="1">
        <f>COUNT(E383:AZ383)</f>
        <v>1</v>
      </c>
      <c r="I383" s="1">
        <v>11</v>
      </c>
      <c r="AS383" s="1"/>
      <c r="AT383" s="1"/>
      <c r="AU383" s="1"/>
      <c r="AV383" s="1"/>
      <c r="AW383" s="1"/>
      <c r="AX383" s="1"/>
      <c r="AY383" s="1"/>
      <c r="AZ383" s="1"/>
    </row>
    <row r="384" spans="1:52" x14ac:dyDescent="0.25">
      <c r="A384" s="1">
        <f>RANK(Tabelle2564[[#This Row],[Gesamt]],C:C,0)</f>
        <v>383</v>
      </c>
      <c r="B384" s="72" t="s">
        <v>1124</v>
      </c>
      <c r="C384" s="1">
        <f>SUM(E384:AZ384)</f>
        <v>11</v>
      </c>
      <c r="D384" s="1">
        <f>COUNT(E384:AZ384)</f>
        <v>1</v>
      </c>
      <c r="Q384" s="1">
        <v>11</v>
      </c>
      <c r="AS384" s="1"/>
      <c r="AT384" s="1"/>
      <c r="AU384" s="1"/>
      <c r="AV384" s="1"/>
      <c r="AW384" s="1"/>
      <c r="AX384" s="1"/>
      <c r="AY384" s="1"/>
      <c r="AZ384" s="1"/>
    </row>
    <row r="385" spans="1:52" x14ac:dyDescent="0.25">
      <c r="A385" s="1">
        <f>RANK(Tabelle2564[[#This Row],[Gesamt]],C:C,0)</f>
        <v>383</v>
      </c>
      <c r="B385" s="72" t="s">
        <v>878</v>
      </c>
      <c r="C385" s="1">
        <f>SUM(E385:AZ385)</f>
        <v>11</v>
      </c>
      <c r="D385" s="1">
        <f>COUNT(E385:AZ385)</f>
        <v>1</v>
      </c>
      <c r="AQ385" s="1">
        <v>11</v>
      </c>
      <c r="AS385" s="1"/>
      <c r="AT385" s="1"/>
      <c r="AU385" s="1"/>
      <c r="AV385" s="1"/>
      <c r="AW385" s="1"/>
      <c r="AX385" s="1"/>
      <c r="AY385" s="1"/>
      <c r="AZ385" s="1"/>
    </row>
    <row r="386" spans="1:52" x14ac:dyDescent="0.25">
      <c r="A386" s="1">
        <f>RANK(Tabelle2564[[#This Row],[Gesamt]],C:C,0)</f>
        <v>383</v>
      </c>
      <c r="B386" s="72" t="s">
        <v>879</v>
      </c>
      <c r="C386" s="1">
        <f>SUM(E386:AZ386)</f>
        <v>11</v>
      </c>
      <c r="D386" s="1">
        <f>COUNT(E386:AZ386)</f>
        <v>1</v>
      </c>
      <c r="AQ386" s="1">
        <v>11</v>
      </c>
      <c r="AS386" s="1"/>
      <c r="AT386" s="1"/>
      <c r="AU386" s="1"/>
      <c r="AV386" s="1"/>
      <c r="AW386" s="1"/>
      <c r="AX386" s="1"/>
      <c r="AY386" s="1"/>
      <c r="AZ386" s="1"/>
    </row>
    <row r="387" spans="1:52" x14ac:dyDescent="0.25">
      <c r="A387" s="1">
        <f>RANK(Tabelle2564[[#This Row],[Gesamt]],C:C,0)</f>
        <v>383</v>
      </c>
      <c r="B387" s="72" t="s">
        <v>858</v>
      </c>
      <c r="C387" s="1">
        <f>SUM(E387:AZ387)</f>
        <v>11</v>
      </c>
      <c r="D387" s="1">
        <f>COUNT(E387:AZ387)</f>
        <v>1</v>
      </c>
      <c r="AS387" s="1">
        <v>11</v>
      </c>
      <c r="AT387" s="1"/>
      <c r="AU387" s="1"/>
      <c r="AV387" s="1"/>
      <c r="AW387" s="1"/>
      <c r="AX387" s="1"/>
      <c r="AY387" s="1"/>
      <c r="AZ387" s="1"/>
    </row>
    <row r="388" spans="1:52" x14ac:dyDescent="0.25">
      <c r="A388" s="1">
        <f>RANK(Tabelle2564[[#This Row],[Gesamt]],C:C,0)</f>
        <v>388</v>
      </c>
      <c r="B388" s="72" t="s">
        <v>1203</v>
      </c>
      <c r="C388" s="1">
        <f>SUM(E388:AZ388)</f>
        <v>10</v>
      </c>
      <c r="D388" s="1">
        <f>COUNT(E388:AZ388)</f>
        <v>1</v>
      </c>
      <c r="G388" s="1">
        <v>10</v>
      </c>
      <c r="AS388" s="1"/>
      <c r="AT388" s="1"/>
      <c r="AU388" s="1"/>
      <c r="AV388" s="1"/>
      <c r="AW388" s="1"/>
      <c r="AX388" s="1"/>
      <c r="AY388" s="1"/>
      <c r="AZ388" s="1"/>
    </row>
    <row r="389" spans="1:52" x14ac:dyDescent="0.25">
      <c r="A389" s="1">
        <f>RANK(Tabelle2564[[#This Row],[Gesamt]],C:C,0)</f>
        <v>388</v>
      </c>
      <c r="B389" s="72" t="s">
        <v>1187</v>
      </c>
      <c r="C389" s="1">
        <f>SUM(E389:AZ389)</f>
        <v>10</v>
      </c>
      <c r="D389" s="1">
        <f>COUNT(E389:AZ389)</f>
        <v>1</v>
      </c>
      <c r="I389" s="1">
        <v>10</v>
      </c>
      <c r="AS389" s="1"/>
      <c r="AT389" s="1"/>
      <c r="AU389" s="1"/>
      <c r="AV389" s="1"/>
      <c r="AW389" s="1"/>
      <c r="AX389" s="1"/>
      <c r="AY389" s="1"/>
      <c r="AZ389" s="1"/>
    </row>
    <row r="390" spans="1:52" x14ac:dyDescent="0.25">
      <c r="A390" s="1">
        <f>RANK(Tabelle2564[[#This Row],[Gesamt]],C:C,0)</f>
        <v>388</v>
      </c>
      <c r="B390" s="72" t="s">
        <v>1083</v>
      </c>
      <c r="C390" s="1">
        <f>SUM(E390:AZ390)</f>
        <v>10</v>
      </c>
      <c r="D390" s="1">
        <f>COUNT(E390:AZ390)</f>
        <v>1</v>
      </c>
      <c r="U390" s="1">
        <v>10</v>
      </c>
      <c r="AS390" s="1"/>
      <c r="AT390" s="1"/>
      <c r="AU390" s="1"/>
      <c r="AV390" s="1"/>
      <c r="AW390" s="1"/>
      <c r="AX390" s="1"/>
      <c r="AY390" s="1"/>
      <c r="AZ390" s="1"/>
    </row>
    <row r="391" spans="1:52" x14ac:dyDescent="0.25">
      <c r="A391" s="1">
        <f>RANK(Tabelle2564[[#This Row],[Gesamt]],C:C,0)</f>
        <v>388</v>
      </c>
      <c r="B391" s="72" t="s">
        <v>103</v>
      </c>
      <c r="C391" s="1">
        <f>SUM(E391:AZ391)</f>
        <v>10</v>
      </c>
      <c r="D391" s="1">
        <f>COUNT(E391:AZ391)</f>
        <v>1</v>
      </c>
      <c r="Z391" s="1">
        <v>10</v>
      </c>
      <c r="AS391" s="1"/>
      <c r="AT391" s="1"/>
      <c r="AU391" s="1"/>
      <c r="AV391" s="1"/>
      <c r="AW391" s="1"/>
      <c r="AX391" s="1"/>
      <c r="AY391" s="1"/>
      <c r="AZ391" s="1"/>
    </row>
    <row r="392" spans="1:52" x14ac:dyDescent="0.25">
      <c r="A392" s="1">
        <f>RANK(Tabelle2564[[#This Row],[Gesamt]],C:C,0)</f>
        <v>388</v>
      </c>
      <c r="B392" s="72" t="s">
        <v>961</v>
      </c>
      <c r="C392" s="1">
        <f>SUM(E392:AZ392)</f>
        <v>10</v>
      </c>
      <c r="D392" s="1">
        <f>COUNT(E392:AZ392)</f>
        <v>1</v>
      </c>
      <c r="AG392" s="1">
        <v>10</v>
      </c>
      <c r="AS392" s="1"/>
      <c r="AT392" s="1"/>
      <c r="AU392" s="1"/>
      <c r="AV392" s="1"/>
      <c r="AW392" s="1"/>
      <c r="AX392" s="1"/>
      <c r="AY392" s="1"/>
      <c r="AZ392" s="1"/>
    </row>
    <row r="393" spans="1:52" x14ac:dyDescent="0.25">
      <c r="A393" s="1">
        <f>RANK(Tabelle2564[[#This Row],[Gesamt]],C:C,0)</f>
        <v>388</v>
      </c>
      <c r="B393" s="72" t="s">
        <v>896</v>
      </c>
      <c r="C393" s="1">
        <f>SUM(E393:AZ393)</f>
        <v>10</v>
      </c>
      <c r="D393" s="1">
        <f>COUNT(E393:AZ393)</f>
        <v>1</v>
      </c>
      <c r="AO393" s="1">
        <v>10</v>
      </c>
      <c r="AS393" s="1"/>
      <c r="AT393" s="1"/>
      <c r="AU393" s="1"/>
      <c r="AV393" s="1"/>
      <c r="AW393" s="1"/>
      <c r="AX393" s="1"/>
      <c r="AY393" s="1"/>
      <c r="AZ393" s="1"/>
    </row>
    <row r="394" spans="1:52" x14ac:dyDescent="0.25">
      <c r="A394" s="1">
        <f>RANK(Tabelle2564[[#This Row],[Gesamt]],C:C,0)</f>
        <v>388</v>
      </c>
      <c r="B394" s="72" t="s">
        <v>796</v>
      </c>
      <c r="C394" s="1">
        <f>SUM(E394:AZ394)</f>
        <v>10</v>
      </c>
      <c r="D394" s="1">
        <f>COUNT(E394:AZ394)</f>
        <v>1</v>
      </c>
      <c r="AS394" s="1"/>
      <c r="AT394" s="1"/>
      <c r="AU394" s="1"/>
      <c r="AV394" s="1"/>
      <c r="AW394" s="1"/>
      <c r="AX394" s="1"/>
      <c r="AY394" s="1"/>
      <c r="AZ394" s="1">
        <v>10</v>
      </c>
    </row>
    <row r="395" spans="1:52" x14ac:dyDescent="0.25">
      <c r="A395" s="1">
        <f>RANK(Tabelle2564[[#This Row],[Gesamt]],C:C,0)</f>
        <v>395</v>
      </c>
      <c r="B395" s="72" t="s">
        <v>1204</v>
      </c>
      <c r="C395" s="1">
        <f>SUM(E395:AZ395)</f>
        <v>9</v>
      </c>
      <c r="D395" s="1">
        <f>COUNT(E395:AZ395)</f>
        <v>1</v>
      </c>
      <c r="G395" s="1">
        <v>9</v>
      </c>
      <c r="AS395" s="1"/>
      <c r="AT395" s="1"/>
      <c r="AU395" s="1"/>
      <c r="AV395" s="1"/>
      <c r="AW395" s="1"/>
      <c r="AX395" s="1"/>
      <c r="AY395" s="1"/>
      <c r="AZ395" s="1"/>
    </row>
    <row r="396" spans="1:52" x14ac:dyDescent="0.25">
      <c r="A396" s="1">
        <f>RANK(Tabelle2564[[#This Row],[Gesamt]],C:C,0)</f>
        <v>395</v>
      </c>
      <c r="B396" s="72" t="s">
        <v>1191</v>
      </c>
      <c r="C396" s="1">
        <f>SUM(E396:AZ396)</f>
        <v>9</v>
      </c>
      <c r="D396" s="1">
        <f>COUNT(E396:AZ396)</f>
        <v>1</v>
      </c>
      <c r="I396" s="1">
        <v>9</v>
      </c>
      <c r="AS396" s="1"/>
      <c r="AT396" s="1"/>
      <c r="AU396" s="1"/>
      <c r="AV396" s="1"/>
      <c r="AW396" s="1"/>
      <c r="AX396" s="1"/>
      <c r="AY396" s="1"/>
      <c r="AZ396" s="1"/>
    </row>
    <row r="397" spans="1:52" x14ac:dyDescent="0.25">
      <c r="A397" s="1">
        <f>RANK(Tabelle2564[[#This Row],[Gesamt]],C:C,0)</f>
        <v>395</v>
      </c>
      <c r="B397" s="72" t="s">
        <v>1188</v>
      </c>
      <c r="C397" s="1">
        <f>SUM(E397:AZ397)</f>
        <v>9</v>
      </c>
      <c r="D397" s="1">
        <f>COUNT(E397:AZ397)</f>
        <v>1</v>
      </c>
      <c r="I397" s="1">
        <v>9</v>
      </c>
      <c r="AS397" s="1"/>
      <c r="AT397" s="1"/>
      <c r="AU397" s="1"/>
      <c r="AV397" s="1"/>
      <c r="AW397" s="1"/>
      <c r="AX397" s="1"/>
      <c r="AY397" s="1"/>
      <c r="AZ397" s="1"/>
    </row>
    <row r="398" spans="1:52" x14ac:dyDescent="0.25">
      <c r="A398" s="1">
        <f>RANK(Tabelle2564[[#This Row],[Gesamt]],C:C,0)</f>
        <v>395</v>
      </c>
      <c r="B398" s="72" t="s">
        <v>1032</v>
      </c>
      <c r="C398" s="1">
        <f>SUM(E398:AZ398)</f>
        <v>9</v>
      </c>
      <c r="D398" s="1">
        <f>COUNT(E398:AZ398)</f>
        <v>1</v>
      </c>
      <c r="Z398" s="1">
        <v>9</v>
      </c>
      <c r="AS398" s="1"/>
      <c r="AT398" s="1"/>
      <c r="AU398" s="1"/>
      <c r="AV398" s="1"/>
      <c r="AW398" s="1"/>
      <c r="AX398" s="1"/>
      <c r="AY398" s="1"/>
      <c r="AZ398" s="1"/>
    </row>
    <row r="399" spans="1:52" x14ac:dyDescent="0.25">
      <c r="A399" s="1">
        <f>RANK(Tabelle2564[[#This Row],[Gesamt]],C:C,0)</f>
        <v>395</v>
      </c>
      <c r="B399" s="72" t="s">
        <v>962</v>
      </c>
      <c r="C399" s="1">
        <f>SUM(E399:AZ399)</f>
        <v>9</v>
      </c>
      <c r="D399" s="1">
        <f>COUNT(E399:AZ399)</f>
        <v>1</v>
      </c>
      <c r="AG399" s="1">
        <v>9</v>
      </c>
      <c r="AS399" s="1"/>
      <c r="AT399" s="1"/>
      <c r="AU399" s="1"/>
      <c r="AV399" s="1"/>
      <c r="AW399" s="1"/>
      <c r="AX399" s="1"/>
      <c r="AY399" s="1"/>
      <c r="AZ399" s="1"/>
    </row>
    <row r="400" spans="1:52" x14ac:dyDescent="0.25">
      <c r="A400" s="1">
        <f>RANK(Tabelle2564[[#This Row],[Gesamt]],C:C,0)</f>
        <v>395</v>
      </c>
      <c r="B400" s="72" t="s">
        <v>835</v>
      </c>
      <c r="C400" s="1">
        <f>SUM(E400:AZ400)</f>
        <v>9</v>
      </c>
      <c r="D400" s="1">
        <f>COUNT(E400:AZ400)</f>
        <v>1</v>
      </c>
      <c r="AS400" s="1"/>
      <c r="AT400" s="1"/>
      <c r="AU400" s="1"/>
      <c r="AV400" s="1">
        <v>9</v>
      </c>
      <c r="AW400" s="1"/>
      <c r="AX400" s="1"/>
      <c r="AY400" s="1"/>
      <c r="AZ400" s="1"/>
    </row>
    <row r="401" spans="1:52" x14ac:dyDescent="0.25">
      <c r="A401" s="1">
        <f>RANK(Tabelle2564[[#This Row],[Gesamt]],C:C,0)</f>
        <v>401</v>
      </c>
      <c r="B401" s="72" t="s">
        <v>1189</v>
      </c>
      <c r="C401" s="1">
        <f>SUM(E401:AZ401)</f>
        <v>8</v>
      </c>
      <c r="D401" s="1">
        <f>COUNT(E401:AZ401)</f>
        <v>1</v>
      </c>
      <c r="I401" s="1">
        <v>8</v>
      </c>
      <c r="AS401" s="1"/>
      <c r="AT401" s="1"/>
      <c r="AU401" s="1"/>
      <c r="AV401" s="1"/>
      <c r="AW401" s="1"/>
      <c r="AX401" s="1"/>
      <c r="AY401" s="1"/>
      <c r="AZ401" s="1"/>
    </row>
    <row r="402" spans="1:52" x14ac:dyDescent="0.25">
      <c r="A402" s="1">
        <f>RANK(Tabelle2564[[#This Row],[Gesamt]],C:C,0)</f>
        <v>401</v>
      </c>
      <c r="B402" s="72" t="s">
        <v>1190</v>
      </c>
      <c r="C402" s="1">
        <f>SUM(E402:AZ402)</f>
        <v>8</v>
      </c>
      <c r="D402" s="1">
        <f>COUNT(E402:AZ402)</f>
        <v>1</v>
      </c>
      <c r="I402" s="1">
        <v>8</v>
      </c>
      <c r="AS402" s="1"/>
      <c r="AT402" s="1"/>
      <c r="AU402" s="1"/>
      <c r="AV402" s="1"/>
      <c r="AW402" s="1"/>
      <c r="AX402" s="1"/>
      <c r="AY402" s="1"/>
      <c r="AZ402" s="1"/>
    </row>
    <row r="403" spans="1:52" x14ac:dyDescent="0.25">
      <c r="A403" s="1">
        <f>RANK(Tabelle2564[[#This Row],[Gesamt]],C:C,0)</f>
        <v>401</v>
      </c>
      <c r="B403" s="72" t="s">
        <v>1065</v>
      </c>
      <c r="C403" s="1">
        <f>SUM(E403:AZ403)</f>
        <v>8</v>
      </c>
      <c r="D403" s="1">
        <f>COUNT(E403:AZ403)</f>
        <v>1</v>
      </c>
      <c r="W403" s="1">
        <v>8</v>
      </c>
      <c r="AS403" s="1"/>
      <c r="AT403" s="1"/>
      <c r="AU403" s="1"/>
      <c r="AV403" s="1"/>
      <c r="AW403" s="1"/>
      <c r="AX403" s="1"/>
      <c r="AY403" s="1"/>
      <c r="AZ403" s="1"/>
    </row>
    <row r="404" spans="1:52" x14ac:dyDescent="0.25">
      <c r="A404" s="1">
        <f>RANK(Tabelle2564[[#This Row],[Gesamt]],C:C,0)</f>
        <v>401</v>
      </c>
      <c r="B404" s="72" t="s">
        <v>1052</v>
      </c>
      <c r="C404" s="1">
        <f>SUM(E404:AZ404)</f>
        <v>8</v>
      </c>
      <c r="D404" s="1">
        <f>COUNT(E404:AZ404)</f>
        <v>1</v>
      </c>
      <c r="X404" s="1">
        <v>8</v>
      </c>
      <c r="AS404" s="1"/>
      <c r="AT404" s="1"/>
      <c r="AU404" s="1"/>
      <c r="AV404" s="1"/>
      <c r="AW404" s="1"/>
      <c r="AX404" s="1"/>
      <c r="AY404" s="1"/>
      <c r="AZ404" s="1"/>
    </row>
    <row r="405" spans="1:52" x14ac:dyDescent="0.25">
      <c r="A405" s="1">
        <f>RANK(Tabelle2564[[#This Row],[Gesamt]],C:C,0)</f>
        <v>401</v>
      </c>
      <c r="B405" s="72" t="s">
        <v>1033</v>
      </c>
      <c r="C405" s="1">
        <f>SUM(E405:AZ405)</f>
        <v>8</v>
      </c>
      <c r="D405" s="1">
        <f>COUNT(E405:AZ405)</f>
        <v>1</v>
      </c>
      <c r="Z405" s="1">
        <v>8</v>
      </c>
      <c r="AS405" s="1"/>
      <c r="AT405" s="1"/>
      <c r="AU405" s="1"/>
      <c r="AV405" s="1"/>
      <c r="AW405" s="1"/>
      <c r="AX405" s="1"/>
      <c r="AY405" s="1"/>
      <c r="AZ405" s="1"/>
    </row>
    <row r="406" spans="1:52" x14ac:dyDescent="0.25">
      <c r="A406" s="1">
        <f>RANK(Tabelle2564[[#This Row],[Gesamt]],C:C,0)</f>
        <v>401</v>
      </c>
      <c r="B406" s="72" t="s">
        <v>957</v>
      </c>
      <c r="C406" s="1">
        <f>SUM(E406:AZ406)</f>
        <v>8</v>
      </c>
      <c r="D406" s="1">
        <f>COUNT(E406:AZ406)</f>
        <v>1</v>
      </c>
      <c r="AH406" s="1">
        <v>8</v>
      </c>
      <c r="AS406" s="1"/>
      <c r="AT406" s="1"/>
      <c r="AU406" s="1"/>
      <c r="AV406" s="1"/>
      <c r="AW406" s="1"/>
      <c r="AX406" s="1"/>
      <c r="AY406" s="1"/>
      <c r="AZ406" s="1"/>
    </row>
    <row r="407" spans="1:52" x14ac:dyDescent="0.25">
      <c r="A407" s="1">
        <f>RANK(Tabelle2564[[#This Row],[Gesamt]],C:C,0)</f>
        <v>407</v>
      </c>
      <c r="B407" s="72" t="s">
        <v>982</v>
      </c>
      <c r="C407" s="1">
        <f>SUM(E407:AZ407)</f>
        <v>7</v>
      </c>
      <c r="D407" s="1">
        <f>COUNT(E407:AZ407)</f>
        <v>1</v>
      </c>
      <c r="AF407" s="1">
        <v>7</v>
      </c>
      <c r="AS407" s="1"/>
      <c r="AT407" s="1"/>
      <c r="AU407" s="1"/>
      <c r="AV407" s="1"/>
      <c r="AW407" s="1"/>
      <c r="AX407" s="1"/>
      <c r="AY407" s="1"/>
      <c r="AZ407" s="1"/>
    </row>
    <row r="408" spans="1:52" x14ac:dyDescent="0.25">
      <c r="A408" s="1">
        <f>RANK(Tabelle2564[[#This Row],[Gesamt]],C:C,0)</f>
        <v>407</v>
      </c>
      <c r="B408" s="72" t="s">
        <v>981</v>
      </c>
      <c r="C408" s="1">
        <f>SUM(E408:AZ408)</f>
        <v>7</v>
      </c>
      <c r="D408" s="1">
        <f>COUNT(E408:AZ408)</f>
        <v>1</v>
      </c>
      <c r="AF408" s="1">
        <v>7</v>
      </c>
      <c r="AS408" s="1"/>
      <c r="AT408" s="1"/>
      <c r="AU408" s="1"/>
      <c r="AV408" s="1"/>
      <c r="AW408" s="1"/>
      <c r="AX408" s="1"/>
      <c r="AY408" s="1"/>
      <c r="AZ408" s="1"/>
    </row>
    <row r="409" spans="1:52" x14ac:dyDescent="0.25">
      <c r="A409" s="1">
        <f>RANK(Tabelle2564[[#This Row],[Gesamt]],C:C,0)</f>
        <v>409</v>
      </c>
      <c r="B409" s="72" t="s">
        <v>1212</v>
      </c>
      <c r="C409" s="1">
        <f>SUM(E409:AZ409)</f>
        <v>6</v>
      </c>
      <c r="D409" s="1">
        <f>COUNT(E409:AZ409)</f>
        <v>1</v>
      </c>
      <c r="F409" s="1">
        <v>6</v>
      </c>
      <c r="AS409" s="1"/>
      <c r="AT409" s="1"/>
      <c r="AU409" s="1"/>
      <c r="AV409" s="1"/>
      <c r="AW409" s="1"/>
      <c r="AX409" s="1"/>
      <c r="AY409" s="1"/>
      <c r="AZ409" s="1"/>
    </row>
    <row r="410" spans="1:52" x14ac:dyDescent="0.25">
      <c r="A410" s="1">
        <f>RANK(Tabelle2564[[#This Row],[Gesamt]],C:C,0)</f>
        <v>409</v>
      </c>
      <c r="B410" s="72" t="s">
        <v>963</v>
      </c>
      <c r="C410" s="1">
        <f>SUM(E410:AZ410)</f>
        <v>6</v>
      </c>
      <c r="D410" s="1">
        <f>COUNT(E410:AZ410)</f>
        <v>1</v>
      </c>
      <c r="AG410" s="1">
        <v>6</v>
      </c>
      <c r="AS410" s="1"/>
      <c r="AT410" s="1"/>
      <c r="AU410" s="1"/>
      <c r="AV410" s="1"/>
      <c r="AW410" s="1"/>
      <c r="AX410" s="1"/>
      <c r="AY410" s="1"/>
      <c r="AZ410" s="1"/>
    </row>
    <row r="411" spans="1:52" x14ac:dyDescent="0.25">
      <c r="A411" s="1">
        <f>RANK(Tabelle2564[[#This Row],[Gesamt]],C:C,0)</f>
        <v>409</v>
      </c>
      <c r="B411" s="72" t="s">
        <v>964</v>
      </c>
      <c r="C411" s="1">
        <f>SUM(E411:AZ411)</f>
        <v>6</v>
      </c>
      <c r="D411" s="1">
        <f>COUNT(E411:AZ411)</f>
        <v>1</v>
      </c>
      <c r="AG411" s="1">
        <v>6</v>
      </c>
      <c r="AS411" s="1"/>
      <c r="AT411" s="1"/>
      <c r="AU411" s="1"/>
      <c r="AV411" s="1"/>
      <c r="AW411" s="1"/>
      <c r="AX411" s="1"/>
      <c r="AY411" s="1"/>
      <c r="AZ411" s="1"/>
    </row>
    <row r="412" spans="1:52" x14ac:dyDescent="0.25">
      <c r="A412" s="1">
        <f>RANK(Tabelle2564[[#This Row],[Gesamt]],C:C,0)</f>
        <v>412</v>
      </c>
      <c r="B412" s="72" t="s">
        <v>1034</v>
      </c>
      <c r="C412" s="1">
        <f>SUM(E412:AZ412)</f>
        <v>4</v>
      </c>
      <c r="D412" s="1">
        <f>COUNT(E412:AZ412)</f>
        <v>1</v>
      </c>
      <c r="Z412" s="1">
        <v>4</v>
      </c>
      <c r="AS412" s="1"/>
      <c r="AT412" s="1"/>
      <c r="AU412" s="1"/>
      <c r="AV412" s="1"/>
      <c r="AW412" s="1"/>
      <c r="AX412" s="1"/>
      <c r="AY412" s="1"/>
      <c r="AZ412" s="1"/>
    </row>
    <row r="413" spans="1:52" x14ac:dyDescent="0.25">
      <c r="A413" s="1">
        <f>RANK(Tabelle2564[[#This Row],[Gesamt]],C:C,0)</f>
        <v>412</v>
      </c>
      <c r="B413" s="72" t="s">
        <v>965</v>
      </c>
      <c r="C413" s="1">
        <f>SUM(E413:AZ413)</f>
        <v>4</v>
      </c>
      <c r="D413" s="1">
        <f>COUNT(E413:AZ413)</f>
        <v>1</v>
      </c>
      <c r="AG413" s="1">
        <v>4</v>
      </c>
      <c r="AS413" s="1"/>
      <c r="AT413" s="1"/>
      <c r="AU413" s="1"/>
      <c r="AV413" s="1"/>
      <c r="AW413" s="1"/>
      <c r="AX413" s="1"/>
      <c r="AY413" s="1"/>
      <c r="AZ413" s="1"/>
    </row>
    <row r="414" spans="1:52" x14ac:dyDescent="0.25">
      <c r="A414" s="1">
        <f>RANK(Tabelle2564[[#This Row],[Gesamt]],C:C,0)</f>
        <v>412</v>
      </c>
      <c r="B414" s="72" t="s">
        <v>966</v>
      </c>
      <c r="C414" s="1">
        <f>SUM(E414:AZ414)</f>
        <v>4</v>
      </c>
      <c r="D414" s="1">
        <f>COUNT(E414:AZ414)</f>
        <v>1</v>
      </c>
      <c r="AG414" s="1">
        <v>4</v>
      </c>
      <c r="AS414" s="1"/>
      <c r="AT414" s="1"/>
      <c r="AU414" s="1"/>
      <c r="AV414" s="1"/>
      <c r="AW414" s="1"/>
      <c r="AX414" s="1"/>
      <c r="AY414" s="1"/>
      <c r="AZ414" s="1"/>
    </row>
    <row r="415" spans="1:52" x14ac:dyDescent="0.25">
      <c r="A415" s="1">
        <f>RANK(Tabelle2564[[#This Row],[Gesamt]],C:C,0)</f>
        <v>415</v>
      </c>
      <c r="B415" s="72" t="s">
        <v>1035</v>
      </c>
      <c r="C415" s="1">
        <f>SUM(E415:AZ415)</f>
        <v>2</v>
      </c>
      <c r="D415" s="1">
        <f>COUNT(E415:AZ415)</f>
        <v>1</v>
      </c>
      <c r="Z415" s="1">
        <v>2</v>
      </c>
      <c r="AS415" s="1"/>
      <c r="AT415" s="1"/>
      <c r="AU415" s="1"/>
      <c r="AV415" s="1"/>
      <c r="AW415" s="1"/>
      <c r="AX415" s="1"/>
      <c r="AY415" s="1"/>
      <c r="AZ415" s="1"/>
    </row>
    <row r="416" spans="1:52" x14ac:dyDescent="0.25">
      <c r="A416" s="1">
        <f>RANK(Tabelle2564[[#This Row],[Gesamt]],C:C,0)</f>
        <v>415</v>
      </c>
      <c r="B416" s="72" t="s">
        <v>1016</v>
      </c>
      <c r="C416" s="1">
        <f>SUM(E416:AZ416)</f>
        <v>2</v>
      </c>
      <c r="D416" s="1">
        <f>COUNT(E416:AZ416)</f>
        <v>1</v>
      </c>
      <c r="AB416" s="1">
        <v>2</v>
      </c>
      <c r="AS416" s="1"/>
      <c r="AT416" s="1"/>
      <c r="AU416" s="1"/>
      <c r="AV416" s="1"/>
      <c r="AW416" s="1"/>
      <c r="AX416" s="1"/>
      <c r="AY416" s="1"/>
      <c r="AZ416" s="1"/>
    </row>
    <row r="417" spans="1:52" x14ac:dyDescent="0.25">
      <c r="A417" s="1">
        <f>RANK(Tabelle2564[[#This Row],[Gesamt]],C:C,0)</f>
        <v>417</v>
      </c>
      <c r="B417" s="72" t="s">
        <v>967</v>
      </c>
      <c r="C417" s="1">
        <f>SUM(E417:AZ417)</f>
        <v>1</v>
      </c>
      <c r="D417" s="1">
        <f>COUNT(E417:AZ417)</f>
        <v>1</v>
      </c>
      <c r="AG417" s="1">
        <v>1</v>
      </c>
      <c r="AS417" s="1"/>
      <c r="AT417" s="1"/>
      <c r="AU417" s="1"/>
      <c r="AV417" s="1"/>
      <c r="AW417" s="1"/>
      <c r="AX417" s="1"/>
      <c r="AY417" s="1"/>
      <c r="AZ417" s="1"/>
    </row>
    <row r="419" spans="1:52" x14ac:dyDescent="0.25">
      <c r="E419" s="1">
        <f>COUNTA(E2:E417)</f>
        <v>23</v>
      </c>
      <c r="F419" s="1">
        <f t="shared" ref="F419:AZ419" si="0">COUNTA(F2:F417)</f>
        <v>22</v>
      </c>
      <c r="G419" s="1">
        <f t="shared" si="0"/>
        <v>21</v>
      </c>
      <c r="H419" s="1">
        <f t="shared" si="0"/>
        <v>21</v>
      </c>
      <c r="I419" s="1">
        <f t="shared" si="0"/>
        <v>23</v>
      </c>
      <c r="J419" s="1">
        <f t="shared" si="0"/>
        <v>22</v>
      </c>
      <c r="K419" s="1">
        <f t="shared" si="0"/>
        <v>27</v>
      </c>
      <c r="L419" s="1">
        <f t="shared" si="0"/>
        <v>23</v>
      </c>
      <c r="M419" s="1">
        <f t="shared" si="0"/>
        <v>23</v>
      </c>
      <c r="N419" s="1">
        <f t="shared" si="0"/>
        <v>24</v>
      </c>
      <c r="O419" s="1">
        <f t="shared" si="0"/>
        <v>25</v>
      </c>
      <c r="P419" s="1">
        <f t="shared" si="0"/>
        <v>22</v>
      </c>
      <c r="Q419" s="1">
        <f t="shared" si="0"/>
        <v>24</v>
      </c>
      <c r="R419" s="1">
        <f t="shared" si="0"/>
        <v>23</v>
      </c>
      <c r="S419" s="1">
        <f t="shared" si="0"/>
        <v>29</v>
      </c>
      <c r="T419" s="1">
        <f t="shared" si="0"/>
        <v>25</v>
      </c>
      <c r="U419" s="1">
        <f t="shared" si="0"/>
        <v>26</v>
      </c>
      <c r="V419" s="1">
        <f t="shared" si="0"/>
        <v>22</v>
      </c>
      <c r="W419" s="1">
        <f t="shared" si="0"/>
        <v>27</v>
      </c>
      <c r="X419" s="1">
        <f t="shared" si="0"/>
        <v>29</v>
      </c>
      <c r="Y419" s="1">
        <f t="shared" si="0"/>
        <v>30</v>
      </c>
      <c r="Z419" s="1">
        <f t="shared" si="0"/>
        <v>26</v>
      </c>
      <c r="AA419" s="1">
        <f t="shared" si="0"/>
        <v>23</v>
      </c>
      <c r="AB419" s="1">
        <f t="shared" si="0"/>
        <v>22</v>
      </c>
      <c r="AC419" s="1">
        <f t="shared" si="0"/>
        <v>15</v>
      </c>
      <c r="AD419" s="1">
        <f t="shared" si="0"/>
        <v>24</v>
      </c>
      <c r="AE419" s="1">
        <f t="shared" si="0"/>
        <v>26</v>
      </c>
      <c r="AF419" s="1">
        <f t="shared" si="0"/>
        <v>28</v>
      </c>
      <c r="AG419" s="1">
        <f t="shared" si="0"/>
        <v>22</v>
      </c>
      <c r="AH419" s="1">
        <f t="shared" si="0"/>
        <v>21</v>
      </c>
      <c r="AI419" s="1">
        <f t="shared" si="0"/>
        <v>24</v>
      </c>
      <c r="AJ419" s="1">
        <f t="shared" si="0"/>
        <v>26</v>
      </c>
      <c r="AK419" s="1">
        <f t="shared" si="0"/>
        <v>14</v>
      </c>
      <c r="AL419" s="1">
        <f t="shared" si="0"/>
        <v>24</v>
      </c>
      <c r="AM419" s="1">
        <f t="shared" si="0"/>
        <v>24</v>
      </c>
      <c r="AN419" s="1">
        <f t="shared" si="0"/>
        <v>26</v>
      </c>
      <c r="AO419" s="1">
        <f t="shared" si="0"/>
        <v>26</v>
      </c>
      <c r="AP419" s="1">
        <f t="shared" si="0"/>
        <v>23</v>
      </c>
      <c r="AQ419" s="1">
        <f t="shared" si="0"/>
        <v>23</v>
      </c>
      <c r="AR419" s="1">
        <f t="shared" si="0"/>
        <v>22</v>
      </c>
      <c r="AS419" s="1">
        <f t="shared" si="0"/>
        <v>22</v>
      </c>
      <c r="AT419" s="1">
        <f t="shared" si="0"/>
        <v>23</v>
      </c>
      <c r="AU419" s="1">
        <f t="shared" si="0"/>
        <v>18</v>
      </c>
      <c r="AV419" s="1">
        <f t="shared" si="0"/>
        <v>22</v>
      </c>
      <c r="AW419" s="1">
        <f t="shared" si="0"/>
        <v>19</v>
      </c>
      <c r="AX419" s="1">
        <f t="shared" si="0"/>
        <v>22</v>
      </c>
      <c r="AY419" s="1">
        <f t="shared" si="0"/>
        <v>19</v>
      </c>
      <c r="AZ419" s="1">
        <f t="shared" si="0"/>
        <v>23</v>
      </c>
    </row>
    <row r="424" spans="1:52" x14ac:dyDescent="0.25">
      <c r="C424" s="1">
        <v>1307</v>
      </c>
      <c r="D424" s="1">
        <f>SUM(Tabelle2564[Teilnahmen])</f>
        <v>1118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FD20-3029-4BBA-93B9-FCC2C6C56855}">
  <dimension ref="A1:E89"/>
  <sheetViews>
    <sheetView topLeftCell="A26" zoomScaleNormal="100" workbookViewId="0">
      <selection activeCell="C2" sqref="C2:C50"/>
    </sheetView>
  </sheetViews>
  <sheetFormatPr baseColWidth="10" defaultColWidth="11.42578125" defaultRowHeight="15" x14ac:dyDescent="0.2"/>
  <cols>
    <col min="1" max="1" width="17.7109375" style="36" bestFit="1" customWidth="1"/>
    <col min="2" max="2" width="29.28515625" style="36" customWidth="1"/>
    <col min="3" max="3" width="27.7109375" style="36" bestFit="1" customWidth="1"/>
    <col min="4" max="4" width="16.7109375" style="36" bestFit="1" customWidth="1"/>
    <col min="5" max="16384" width="11.42578125" style="33"/>
  </cols>
  <sheetData>
    <row r="1" spans="1:5" s="38" customFormat="1" ht="16.5" thickBot="1" x14ac:dyDescent="0.3">
      <c r="A1" s="37" t="s">
        <v>537</v>
      </c>
      <c r="B1" s="37" t="s">
        <v>538</v>
      </c>
      <c r="C1" s="37" t="s">
        <v>561</v>
      </c>
      <c r="D1" s="37" t="s">
        <v>577</v>
      </c>
      <c r="E1" s="37" t="s">
        <v>770</v>
      </c>
    </row>
    <row r="2" spans="1:5" ht="15.75" thickBot="1" x14ac:dyDescent="0.25">
      <c r="A2" s="35">
        <v>45673</v>
      </c>
      <c r="B2" s="34" t="s">
        <v>572</v>
      </c>
      <c r="C2" s="34" t="s">
        <v>780</v>
      </c>
      <c r="D2" s="34">
        <v>38</v>
      </c>
      <c r="E2" s="34">
        <v>23</v>
      </c>
    </row>
    <row r="3" spans="1:5" ht="15.75" thickBot="1" x14ac:dyDescent="0.25">
      <c r="A3" s="35">
        <v>45680</v>
      </c>
      <c r="B3" s="34" t="s">
        <v>554</v>
      </c>
      <c r="C3" s="34" t="s">
        <v>59</v>
      </c>
      <c r="D3" s="34">
        <v>39</v>
      </c>
      <c r="E3" s="34">
        <v>19</v>
      </c>
    </row>
    <row r="4" spans="1:5" ht="15.75" thickBot="1" x14ac:dyDescent="0.25">
      <c r="A4" s="35">
        <v>45687</v>
      </c>
      <c r="B4" s="34" t="s">
        <v>782</v>
      </c>
      <c r="C4" s="34" t="s">
        <v>827</v>
      </c>
      <c r="D4" s="34">
        <v>27</v>
      </c>
      <c r="E4" s="34">
        <v>22</v>
      </c>
    </row>
    <row r="5" spans="1:5" ht="15.75" thickBot="1" x14ac:dyDescent="0.25">
      <c r="A5" s="35">
        <v>45694</v>
      </c>
      <c r="B5" s="34" t="s">
        <v>539</v>
      </c>
      <c r="C5" s="34" t="s">
        <v>59</v>
      </c>
      <c r="D5" s="34">
        <v>30</v>
      </c>
      <c r="E5" s="34">
        <v>19</v>
      </c>
    </row>
    <row r="6" spans="1:5" ht="15.75" thickBot="1" x14ac:dyDescent="0.25">
      <c r="A6" s="35">
        <v>45701</v>
      </c>
      <c r="B6" s="34" t="s">
        <v>779</v>
      </c>
      <c r="C6" s="34" t="s">
        <v>798</v>
      </c>
      <c r="D6" s="34">
        <v>35</v>
      </c>
      <c r="E6" s="34">
        <v>22</v>
      </c>
    </row>
    <row r="7" spans="1:5" ht="15.75" customHeight="1" thickBot="1" x14ac:dyDescent="0.25">
      <c r="A7" s="35">
        <v>45708</v>
      </c>
      <c r="B7" s="34" t="s">
        <v>554</v>
      </c>
      <c r="C7" s="34" t="s">
        <v>62</v>
      </c>
      <c r="D7" s="34">
        <v>29</v>
      </c>
      <c r="E7" s="34">
        <v>18</v>
      </c>
    </row>
    <row r="8" spans="1:5" ht="15.75" thickBot="1" x14ac:dyDescent="0.25">
      <c r="A8" s="35">
        <v>45715</v>
      </c>
      <c r="B8" s="34" t="s">
        <v>572</v>
      </c>
      <c r="C8" s="34" t="s">
        <v>62</v>
      </c>
      <c r="D8" s="34">
        <v>32</v>
      </c>
      <c r="E8" s="34">
        <v>23</v>
      </c>
    </row>
    <row r="9" spans="1:5" ht="15.75" thickBot="1" x14ac:dyDescent="0.25">
      <c r="A9" s="35">
        <v>45722</v>
      </c>
      <c r="B9" s="34" t="s">
        <v>539</v>
      </c>
      <c r="C9" s="34" t="s">
        <v>1001</v>
      </c>
      <c r="D9" s="34">
        <v>35</v>
      </c>
      <c r="E9" s="34">
        <v>22</v>
      </c>
    </row>
    <row r="10" spans="1:5" ht="15.75" thickBot="1" x14ac:dyDescent="0.25">
      <c r="A10" s="35">
        <v>45729</v>
      </c>
      <c r="B10" s="34" t="s">
        <v>553</v>
      </c>
      <c r="C10" s="34" t="s">
        <v>87</v>
      </c>
      <c r="D10" s="34">
        <v>32</v>
      </c>
      <c r="E10" s="34">
        <v>22</v>
      </c>
    </row>
    <row r="11" spans="1:5" ht="15.75" thickBot="1" x14ac:dyDescent="0.25">
      <c r="A11" s="35">
        <v>45736</v>
      </c>
      <c r="B11" s="34" t="s">
        <v>861</v>
      </c>
      <c r="C11" s="34" t="s">
        <v>62</v>
      </c>
      <c r="D11" s="34">
        <v>30</v>
      </c>
      <c r="E11" s="34">
        <v>23</v>
      </c>
    </row>
    <row r="12" spans="1:5" ht="15.75" thickBot="1" x14ac:dyDescent="0.25">
      <c r="A12" s="35">
        <v>45743</v>
      </c>
      <c r="B12" s="34" t="s">
        <v>572</v>
      </c>
      <c r="C12" s="34" t="s">
        <v>780</v>
      </c>
      <c r="D12" s="34">
        <v>39</v>
      </c>
      <c r="E12" s="34">
        <v>23</v>
      </c>
    </row>
    <row r="13" spans="1:5" ht="15.75" thickBot="1" x14ac:dyDescent="0.25">
      <c r="A13" s="35">
        <v>45750</v>
      </c>
      <c r="B13" s="34" t="s">
        <v>539</v>
      </c>
      <c r="C13" s="34" t="s">
        <v>781</v>
      </c>
      <c r="D13" s="34">
        <v>29</v>
      </c>
      <c r="E13" s="34">
        <v>26</v>
      </c>
    </row>
    <row r="14" spans="1:5" ht="15.75" thickBot="1" x14ac:dyDescent="0.25">
      <c r="A14" s="35">
        <v>45757</v>
      </c>
      <c r="B14" s="34" t="s">
        <v>554</v>
      </c>
      <c r="C14" s="34" t="s">
        <v>59</v>
      </c>
      <c r="D14" s="34">
        <v>40</v>
      </c>
      <c r="E14" s="34">
        <v>26</v>
      </c>
    </row>
    <row r="15" spans="1:5" ht="15.75" thickBot="1" x14ac:dyDescent="0.25">
      <c r="A15" s="35">
        <v>45764</v>
      </c>
      <c r="B15" s="34" t="s">
        <v>554</v>
      </c>
      <c r="C15" s="34" t="s">
        <v>540</v>
      </c>
      <c r="D15" s="34">
        <v>37</v>
      </c>
      <c r="E15" s="34">
        <v>24</v>
      </c>
    </row>
    <row r="16" spans="1:5" ht="15.75" thickBot="1" x14ac:dyDescent="0.25">
      <c r="A16" s="35">
        <v>45771</v>
      </c>
      <c r="B16" s="34" t="s">
        <v>782</v>
      </c>
      <c r="C16" s="34" t="s">
        <v>919</v>
      </c>
      <c r="D16" s="34">
        <v>26</v>
      </c>
      <c r="E16" s="34">
        <v>24</v>
      </c>
    </row>
    <row r="17" spans="1:5" ht="15.75" thickBot="1" x14ac:dyDescent="0.25">
      <c r="A17" s="35">
        <v>45778</v>
      </c>
      <c r="B17" s="34" t="s">
        <v>539</v>
      </c>
      <c r="C17" s="34" t="s">
        <v>59</v>
      </c>
      <c r="D17" s="34">
        <v>34</v>
      </c>
      <c r="E17" s="34">
        <v>14</v>
      </c>
    </row>
    <row r="18" spans="1:5" ht="15.75" thickBot="1" x14ac:dyDescent="0.25">
      <c r="A18" s="35">
        <v>45785</v>
      </c>
      <c r="B18" s="34" t="s">
        <v>860</v>
      </c>
      <c r="C18" s="34" t="s">
        <v>827</v>
      </c>
      <c r="D18" s="34">
        <v>35</v>
      </c>
      <c r="E18" s="34">
        <v>26</v>
      </c>
    </row>
    <row r="19" spans="1:5" ht="15.75" thickBot="1" x14ac:dyDescent="0.25">
      <c r="A19" s="35">
        <v>45792</v>
      </c>
      <c r="B19" s="34" t="s">
        <v>553</v>
      </c>
      <c r="C19" s="34" t="s">
        <v>807</v>
      </c>
      <c r="D19" s="34">
        <v>40</v>
      </c>
      <c r="E19" s="34">
        <v>24</v>
      </c>
    </row>
    <row r="20" spans="1:5" ht="15.75" thickBot="1" x14ac:dyDescent="0.25">
      <c r="A20" s="35">
        <v>45799</v>
      </c>
      <c r="B20" s="34" t="s">
        <v>782</v>
      </c>
      <c r="C20" s="34" t="s">
        <v>62</v>
      </c>
      <c r="D20" s="34">
        <v>27</v>
      </c>
      <c r="E20" s="34">
        <v>21</v>
      </c>
    </row>
    <row r="21" spans="1:5" ht="15.75" thickBot="1" x14ac:dyDescent="0.25">
      <c r="A21" s="35">
        <v>45806</v>
      </c>
      <c r="B21" s="34" t="s">
        <v>880</v>
      </c>
      <c r="C21" s="34" t="s">
        <v>959</v>
      </c>
      <c r="D21" s="34">
        <v>25</v>
      </c>
      <c r="E21" s="34">
        <v>23</v>
      </c>
    </row>
    <row r="22" spans="1:5" ht="15.75" thickBot="1" x14ac:dyDescent="0.25">
      <c r="A22" s="35">
        <v>45813</v>
      </c>
      <c r="B22" s="34" t="s">
        <v>934</v>
      </c>
      <c r="C22" s="34"/>
      <c r="D22" s="34"/>
      <c r="E22" s="34"/>
    </row>
    <row r="23" spans="1:5" ht="15.75" thickBot="1" x14ac:dyDescent="0.25">
      <c r="A23" s="35">
        <v>45820</v>
      </c>
      <c r="B23" s="34" t="s">
        <v>539</v>
      </c>
      <c r="C23" s="34" t="s">
        <v>59</v>
      </c>
      <c r="D23" s="34">
        <v>35</v>
      </c>
      <c r="E23" s="34">
        <v>28</v>
      </c>
    </row>
    <row r="24" spans="1:5" ht="15.75" thickBot="1" x14ac:dyDescent="0.25">
      <c r="A24" s="35">
        <v>45827</v>
      </c>
      <c r="B24" s="34" t="s">
        <v>572</v>
      </c>
      <c r="C24" s="34" t="s">
        <v>828</v>
      </c>
      <c r="D24" s="34">
        <v>33</v>
      </c>
      <c r="E24" s="34">
        <v>26</v>
      </c>
    </row>
    <row r="25" spans="1:5" ht="15.75" thickBot="1" x14ac:dyDescent="0.25">
      <c r="A25" s="35">
        <v>45834</v>
      </c>
      <c r="B25" s="34" t="s">
        <v>861</v>
      </c>
      <c r="C25" s="34" t="s">
        <v>59</v>
      </c>
      <c r="D25" s="34">
        <v>24</v>
      </c>
      <c r="E25" s="34">
        <v>24</v>
      </c>
    </row>
    <row r="26" spans="1:5" ht="15.75" thickBot="1" x14ac:dyDescent="0.25">
      <c r="A26" s="35">
        <v>45841</v>
      </c>
      <c r="B26" s="34" t="s">
        <v>539</v>
      </c>
      <c r="C26" s="34" t="s">
        <v>62</v>
      </c>
      <c r="D26" s="34">
        <v>34</v>
      </c>
      <c r="E26" s="34">
        <v>15</v>
      </c>
    </row>
    <row r="27" spans="1:5" ht="15.75" thickBot="1" x14ac:dyDescent="0.25">
      <c r="A27" s="35">
        <v>45848</v>
      </c>
      <c r="B27" s="34" t="s">
        <v>572</v>
      </c>
      <c r="C27" s="34" t="s">
        <v>59</v>
      </c>
      <c r="D27" s="34">
        <v>30</v>
      </c>
      <c r="E27" s="34">
        <v>22</v>
      </c>
    </row>
    <row r="28" spans="1:5" ht="15.75" thickBot="1" x14ac:dyDescent="0.25">
      <c r="A28" s="35">
        <v>45855</v>
      </c>
      <c r="B28" s="34" t="s">
        <v>554</v>
      </c>
      <c r="C28" s="34" t="s">
        <v>59</v>
      </c>
      <c r="D28" s="34">
        <v>32</v>
      </c>
      <c r="E28" s="34">
        <v>23</v>
      </c>
    </row>
    <row r="29" spans="1:5" ht="15.75" thickBot="1" x14ac:dyDescent="0.25">
      <c r="A29" s="35">
        <v>45862</v>
      </c>
      <c r="B29" s="34" t="s">
        <v>880</v>
      </c>
      <c r="C29" s="34" t="s">
        <v>781</v>
      </c>
      <c r="D29" s="34">
        <v>25</v>
      </c>
      <c r="E29" s="34">
        <v>26</v>
      </c>
    </row>
    <row r="30" spans="1:5" ht="15.75" thickBot="1" x14ac:dyDescent="0.25">
      <c r="A30" s="35">
        <v>45869</v>
      </c>
      <c r="B30" s="34" t="s">
        <v>968</v>
      </c>
      <c r="C30" s="34" t="s">
        <v>62</v>
      </c>
      <c r="D30" s="34">
        <v>45</v>
      </c>
      <c r="E30" s="34">
        <v>30</v>
      </c>
    </row>
    <row r="31" spans="1:5" ht="15.75" thickBot="1" x14ac:dyDescent="0.25">
      <c r="A31" s="35">
        <v>45876</v>
      </c>
      <c r="B31" s="34" t="s">
        <v>539</v>
      </c>
      <c r="C31" s="34" t="s">
        <v>780</v>
      </c>
      <c r="D31" s="34">
        <v>32</v>
      </c>
      <c r="E31" s="34">
        <v>29</v>
      </c>
    </row>
    <row r="32" spans="1:5" ht="30.75" thickBot="1" x14ac:dyDescent="0.25">
      <c r="A32" s="35">
        <v>45883</v>
      </c>
      <c r="B32" s="34" t="s">
        <v>880</v>
      </c>
      <c r="C32" s="34" t="s">
        <v>75</v>
      </c>
      <c r="D32" s="34">
        <v>37</v>
      </c>
      <c r="E32" s="34">
        <v>27</v>
      </c>
    </row>
    <row r="33" spans="1:5" ht="15.75" thickBot="1" x14ac:dyDescent="0.25">
      <c r="A33" s="35">
        <v>45890</v>
      </c>
      <c r="B33" s="34" t="s">
        <v>554</v>
      </c>
      <c r="C33" s="34" t="s">
        <v>781</v>
      </c>
      <c r="D33" s="34">
        <v>38</v>
      </c>
      <c r="E33" s="34">
        <v>22</v>
      </c>
    </row>
    <row r="34" spans="1:5" ht="15.75" thickBot="1" x14ac:dyDescent="0.25">
      <c r="A34" s="35">
        <v>45897</v>
      </c>
      <c r="B34" s="34" t="s">
        <v>1053</v>
      </c>
      <c r="C34" s="34" t="s">
        <v>781</v>
      </c>
      <c r="D34" s="34">
        <v>37</v>
      </c>
      <c r="E34" s="34">
        <v>26</v>
      </c>
    </row>
    <row r="35" spans="1:5" ht="15.75" thickBot="1" x14ac:dyDescent="0.25">
      <c r="A35" s="35">
        <v>45904</v>
      </c>
      <c r="B35" s="34" t="s">
        <v>539</v>
      </c>
      <c r="C35" s="34" t="s">
        <v>64</v>
      </c>
      <c r="D35" s="34">
        <v>31</v>
      </c>
      <c r="E35" s="34">
        <v>25</v>
      </c>
    </row>
    <row r="36" spans="1:5" ht="15.75" thickBot="1" x14ac:dyDescent="0.25">
      <c r="A36" s="35">
        <v>45911</v>
      </c>
      <c r="B36" s="34" t="s">
        <v>861</v>
      </c>
      <c r="C36" s="34" t="s">
        <v>827</v>
      </c>
      <c r="D36" s="34">
        <v>34</v>
      </c>
      <c r="E36" s="34">
        <v>29</v>
      </c>
    </row>
    <row r="37" spans="1:5" ht="15.75" thickBot="1" x14ac:dyDescent="0.25">
      <c r="A37" s="35">
        <v>45918</v>
      </c>
      <c r="B37" s="34" t="s">
        <v>934</v>
      </c>
      <c r="C37" s="34"/>
      <c r="D37" s="34"/>
      <c r="E37" s="34"/>
    </row>
    <row r="38" spans="1:5" ht="15.75" thickBot="1" x14ac:dyDescent="0.25">
      <c r="A38" s="35">
        <v>45925</v>
      </c>
      <c r="B38" s="34" t="s">
        <v>555</v>
      </c>
      <c r="C38" s="34" t="s">
        <v>59</v>
      </c>
      <c r="D38" s="34">
        <v>36</v>
      </c>
      <c r="E38" s="34">
        <v>23</v>
      </c>
    </row>
    <row r="39" spans="1:5" ht="15.75" thickBot="1" x14ac:dyDescent="0.25">
      <c r="A39" s="35">
        <v>45932</v>
      </c>
      <c r="B39" s="34" t="s">
        <v>539</v>
      </c>
      <c r="C39" s="34" t="s">
        <v>1115</v>
      </c>
      <c r="D39" s="34">
        <v>34</v>
      </c>
      <c r="E39" s="34">
        <v>23</v>
      </c>
    </row>
    <row r="40" spans="1:5" ht="15.75" thickBot="1" x14ac:dyDescent="0.25">
      <c r="A40" s="35">
        <v>45939</v>
      </c>
      <c r="B40" s="34" t="s">
        <v>880</v>
      </c>
      <c r="C40" s="34" t="s">
        <v>780</v>
      </c>
      <c r="D40" s="34">
        <v>37</v>
      </c>
      <c r="E40" s="34">
        <v>22</v>
      </c>
    </row>
    <row r="41" spans="1:5" ht="15.75" thickBot="1" x14ac:dyDescent="0.25">
      <c r="A41" s="35">
        <v>45946</v>
      </c>
      <c r="B41" s="34" t="s">
        <v>572</v>
      </c>
      <c r="C41" s="34" t="s">
        <v>780</v>
      </c>
      <c r="D41" s="34">
        <v>33</v>
      </c>
      <c r="E41" s="34">
        <v>25</v>
      </c>
    </row>
    <row r="42" spans="1:5" ht="15.75" thickBot="1" x14ac:dyDescent="0.25">
      <c r="A42" s="35">
        <v>45953</v>
      </c>
      <c r="B42" s="34" t="s">
        <v>553</v>
      </c>
      <c r="C42" s="34" t="s">
        <v>798</v>
      </c>
      <c r="D42" s="34">
        <v>36</v>
      </c>
      <c r="E42" s="34">
        <v>24</v>
      </c>
    </row>
    <row r="43" spans="1:5" ht="15.75" thickBot="1" x14ac:dyDescent="0.25">
      <c r="A43" s="35">
        <v>45960</v>
      </c>
      <c r="B43" s="34" t="s">
        <v>553</v>
      </c>
      <c r="C43" s="34" t="s">
        <v>780</v>
      </c>
      <c r="D43" s="34">
        <v>36</v>
      </c>
      <c r="E43" s="34">
        <v>23</v>
      </c>
    </row>
    <row r="44" spans="1:5" ht="15.75" thickBot="1" x14ac:dyDescent="0.25">
      <c r="A44" s="35">
        <v>45967</v>
      </c>
      <c r="B44" s="34" t="s">
        <v>539</v>
      </c>
      <c r="C44" s="34" t="s">
        <v>59</v>
      </c>
      <c r="D44" s="34">
        <v>39</v>
      </c>
      <c r="E44" s="34">
        <v>24</v>
      </c>
    </row>
    <row r="45" spans="1:5" ht="15.75" thickBot="1" x14ac:dyDescent="0.25">
      <c r="A45" s="35">
        <v>45974</v>
      </c>
      <c r="B45" s="34" t="s">
        <v>554</v>
      </c>
      <c r="C45" s="34" t="s">
        <v>781</v>
      </c>
      <c r="D45" s="34">
        <v>40</v>
      </c>
      <c r="E45" s="34">
        <v>27</v>
      </c>
    </row>
    <row r="46" spans="1:5" ht="15.75" thickBot="1" x14ac:dyDescent="0.25">
      <c r="A46" s="35">
        <v>45981</v>
      </c>
      <c r="B46" s="34" t="s">
        <v>880</v>
      </c>
      <c r="C46" s="34" t="s">
        <v>807</v>
      </c>
      <c r="D46" s="34">
        <v>39</v>
      </c>
      <c r="E46" s="34">
        <v>22</v>
      </c>
    </row>
    <row r="47" spans="1:5" ht="15.75" thickBot="1" x14ac:dyDescent="0.25">
      <c r="A47" s="35">
        <v>45988</v>
      </c>
      <c r="B47" s="34" t="s">
        <v>555</v>
      </c>
      <c r="C47" s="34" t="s">
        <v>780</v>
      </c>
      <c r="D47" s="34">
        <v>24</v>
      </c>
      <c r="E47" s="34">
        <v>23</v>
      </c>
    </row>
    <row r="48" spans="1:5" ht="15.75" thickBot="1" x14ac:dyDescent="0.25">
      <c r="A48" s="35">
        <v>45995</v>
      </c>
      <c r="B48" s="34" t="s">
        <v>572</v>
      </c>
      <c r="C48" s="34" t="s">
        <v>780</v>
      </c>
      <c r="D48" s="34">
        <v>41</v>
      </c>
      <c r="E48" s="34">
        <v>21</v>
      </c>
    </row>
    <row r="49" spans="1:5" ht="15.75" thickBot="1" x14ac:dyDescent="0.25">
      <c r="A49" s="35">
        <v>46002</v>
      </c>
      <c r="B49" s="34" t="s">
        <v>554</v>
      </c>
      <c r="C49" s="34" t="s">
        <v>780</v>
      </c>
      <c r="D49" s="34">
        <v>36</v>
      </c>
      <c r="E49" s="34">
        <v>21</v>
      </c>
    </row>
    <row r="50" spans="1:5" ht="15.75" thickBot="1" x14ac:dyDescent="0.25">
      <c r="A50" s="35">
        <v>46009</v>
      </c>
      <c r="B50" s="34" t="s">
        <v>539</v>
      </c>
      <c r="C50" s="34" t="s">
        <v>780</v>
      </c>
      <c r="D50" s="34">
        <v>42</v>
      </c>
      <c r="E50" s="34">
        <v>22</v>
      </c>
    </row>
    <row r="51" spans="1:5" ht="15.75" thickBot="1" x14ac:dyDescent="0.25">
      <c r="A51" s="35">
        <v>46016</v>
      </c>
      <c r="B51" s="34" t="s">
        <v>1067</v>
      </c>
      <c r="C51" s="34"/>
      <c r="D51" s="34"/>
      <c r="E51" s="34"/>
    </row>
    <row r="52" spans="1:5" ht="15.75" thickBot="1" x14ac:dyDescent="0.25">
      <c r="A52" s="35">
        <v>46021</v>
      </c>
      <c r="B52" s="34" t="s">
        <v>1066</v>
      </c>
      <c r="C52" s="34"/>
      <c r="D52" s="34"/>
      <c r="E52" s="34"/>
    </row>
    <row r="53" spans="1:5" ht="15.75" thickBot="1" x14ac:dyDescent="0.25">
      <c r="A53" s="35"/>
      <c r="B53" s="34"/>
      <c r="C53" s="34"/>
      <c r="D53" s="34"/>
      <c r="E53" s="34"/>
    </row>
    <row r="54" spans="1:5" ht="15.75" thickBot="1" x14ac:dyDescent="0.25">
      <c r="A54" s="35"/>
      <c r="B54" s="34"/>
      <c r="C54" s="34"/>
      <c r="D54" s="34"/>
      <c r="E54" s="34"/>
    </row>
    <row r="55" spans="1:5" ht="15.75" thickBot="1" x14ac:dyDescent="0.25">
      <c r="A55" s="35"/>
      <c r="B55" s="34"/>
      <c r="C55" s="34"/>
      <c r="D55" s="34"/>
      <c r="E55" s="34"/>
    </row>
    <row r="56" spans="1:5" ht="15.75" thickBot="1" x14ac:dyDescent="0.25">
      <c r="A56" s="35"/>
      <c r="B56" s="34"/>
      <c r="C56" s="34"/>
      <c r="D56" s="34"/>
      <c r="E56" s="34"/>
    </row>
    <row r="63" spans="1:5" ht="15.75" x14ac:dyDescent="0.25">
      <c r="A63" s="55" t="s">
        <v>538</v>
      </c>
      <c r="B63" s="57" t="s">
        <v>917</v>
      </c>
    </row>
    <row r="64" spans="1:5" ht="15.75" x14ac:dyDescent="0.25">
      <c r="A64" s="56" t="s">
        <v>539</v>
      </c>
      <c r="B64" s="58">
        <f t="shared" ref="B64:B73" si="0">COUNTIF($B$2:$B$54,A64)</f>
        <v>11</v>
      </c>
    </row>
    <row r="65" spans="1:4" ht="15.75" x14ac:dyDescent="0.25">
      <c r="A65" s="56" t="s">
        <v>554</v>
      </c>
      <c r="B65" s="58">
        <f t="shared" si="0"/>
        <v>8</v>
      </c>
    </row>
    <row r="66" spans="1:4" ht="15.75" x14ac:dyDescent="0.25">
      <c r="A66" s="56" t="s">
        <v>572</v>
      </c>
      <c r="B66" s="58">
        <f t="shared" si="0"/>
        <v>7</v>
      </c>
    </row>
    <row r="67" spans="1:4" ht="15.75" x14ac:dyDescent="0.25">
      <c r="A67" s="56" t="s">
        <v>880</v>
      </c>
      <c r="B67" s="58">
        <f t="shared" si="0"/>
        <v>5</v>
      </c>
    </row>
    <row r="68" spans="1:4" ht="15.75" x14ac:dyDescent="0.25">
      <c r="A68" s="56" t="s">
        <v>553</v>
      </c>
      <c r="B68" s="58">
        <f t="shared" si="0"/>
        <v>4</v>
      </c>
    </row>
    <row r="69" spans="1:4" ht="15.75" x14ac:dyDescent="0.25">
      <c r="A69" s="56" t="s">
        <v>782</v>
      </c>
      <c r="B69" s="58">
        <f t="shared" si="0"/>
        <v>3</v>
      </c>
    </row>
    <row r="70" spans="1:4" ht="15.75" x14ac:dyDescent="0.25">
      <c r="A70" s="56" t="s">
        <v>861</v>
      </c>
      <c r="B70" s="58">
        <f t="shared" si="0"/>
        <v>3</v>
      </c>
    </row>
    <row r="71" spans="1:4" ht="15.75" x14ac:dyDescent="0.25">
      <c r="A71" s="56" t="s">
        <v>555</v>
      </c>
      <c r="B71" s="58">
        <f t="shared" si="0"/>
        <v>2</v>
      </c>
    </row>
    <row r="72" spans="1:4" ht="15.75" x14ac:dyDescent="0.25">
      <c r="A72" s="56" t="s">
        <v>779</v>
      </c>
      <c r="B72" s="58">
        <f t="shared" si="0"/>
        <v>1</v>
      </c>
    </row>
    <row r="73" spans="1:4" ht="15.75" x14ac:dyDescent="0.25">
      <c r="A73" s="56" t="s">
        <v>860</v>
      </c>
      <c r="B73" s="58">
        <f t="shared" si="0"/>
        <v>1</v>
      </c>
    </row>
    <row r="74" spans="1:4" x14ac:dyDescent="0.2">
      <c r="A74" s="33"/>
      <c r="B74" s="33"/>
      <c r="C74" s="33"/>
      <c r="D74" s="33"/>
    </row>
    <row r="75" spans="1:4" x14ac:dyDescent="0.2">
      <c r="A75" s="33"/>
      <c r="B75" s="33"/>
      <c r="C75" s="33"/>
      <c r="D75" s="33"/>
    </row>
    <row r="76" spans="1:4" x14ac:dyDescent="0.2">
      <c r="A76" s="33"/>
      <c r="B76" s="33"/>
      <c r="C76" s="33"/>
      <c r="D76" s="33"/>
    </row>
    <row r="77" spans="1:4" x14ac:dyDescent="0.2">
      <c r="A77" s="33"/>
      <c r="B77" s="33"/>
      <c r="C77" s="33"/>
      <c r="D77" s="33"/>
    </row>
    <row r="78" spans="1:4" x14ac:dyDescent="0.2">
      <c r="A78" s="33"/>
      <c r="B78" s="33"/>
      <c r="C78" s="33"/>
      <c r="D78" s="33"/>
    </row>
    <row r="79" spans="1:4" x14ac:dyDescent="0.2">
      <c r="A79" s="33"/>
      <c r="B79" s="33"/>
      <c r="C79" s="33"/>
      <c r="D79" s="33"/>
    </row>
    <row r="80" spans="1:4" x14ac:dyDescent="0.2">
      <c r="A80" s="33"/>
      <c r="B80" s="33"/>
      <c r="C80" s="33"/>
      <c r="D80" s="33"/>
    </row>
    <row r="81" spans="1:4" x14ac:dyDescent="0.2">
      <c r="A81" s="33"/>
      <c r="B81" s="33"/>
      <c r="C81" s="33"/>
      <c r="D81" s="33"/>
    </row>
    <row r="82" spans="1:4" x14ac:dyDescent="0.2">
      <c r="A82" s="33"/>
      <c r="B82" s="33"/>
      <c r="C82" s="33"/>
      <c r="D82" s="33"/>
    </row>
    <row r="83" spans="1:4" x14ac:dyDescent="0.2">
      <c r="B83" s="33"/>
    </row>
    <row r="84" spans="1:4" x14ac:dyDescent="0.2">
      <c r="B84" s="33"/>
    </row>
    <row r="85" spans="1:4" x14ac:dyDescent="0.2">
      <c r="B85" s="33"/>
    </row>
    <row r="86" spans="1:4" x14ac:dyDescent="0.2">
      <c r="B86" s="33"/>
    </row>
    <row r="87" spans="1:4" x14ac:dyDescent="0.2">
      <c r="B87" s="33"/>
    </row>
    <row r="88" spans="1:4" x14ac:dyDescent="0.2">
      <c r="B88" s="33"/>
    </row>
    <row r="89" spans="1:4" x14ac:dyDescent="0.2">
      <c r="B89" s="33"/>
    </row>
  </sheetData>
  <sortState xmlns:xlrd2="http://schemas.microsoft.com/office/spreadsheetml/2017/richdata2" ref="B79:B88">
    <sortCondition ref="B79:B8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4B2-C862-47E4-8FC1-660563E65B13}">
  <dimension ref="A1:O49"/>
  <sheetViews>
    <sheetView view="pageBreakPreview" zoomScaleNormal="100" zoomScaleSheetLayoutView="100" workbookViewId="0">
      <selection activeCell="H8" sqref="H8"/>
    </sheetView>
  </sheetViews>
  <sheetFormatPr baseColWidth="10" defaultColWidth="9.140625" defaultRowHeight="15" x14ac:dyDescent="0.25"/>
  <cols>
    <col min="1" max="1" width="2.28515625" style="70" customWidth="1"/>
    <col min="2" max="2" width="14.7109375" style="64" customWidth="1"/>
    <col min="3" max="3" width="5.42578125" style="1" customWidth="1"/>
    <col min="4" max="4" width="5.7109375" style="4" customWidth="1"/>
    <col min="5" max="5" width="5.42578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9.42578125" style="4" customWidth="1"/>
    <col min="13" max="13" width="9.140625" style="1" bestFit="1" customWidth="1"/>
    <col min="14" max="14" width="5.28515625" style="1" bestFit="1" customWidth="1"/>
    <col min="15" max="15" width="4.42578125" style="1" customWidth="1"/>
  </cols>
  <sheetData>
    <row r="1" spans="1:15" x14ac:dyDescent="0.25">
      <c r="A1" s="65"/>
      <c r="B1" s="61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9" t="s">
        <v>535</v>
      </c>
      <c r="M1" s="22" t="s">
        <v>536</v>
      </c>
      <c r="N1" s="16" t="s">
        <v>0</v>
      </c>
      <c r="O1" s="16"/>
    </row>
    <row r="2" spans="1:15" ht="14.25" customHeight="1" x14ac:dyDescent="0.25">
      <c r="A2" s="65"/>
      <c r="B2" s="61"/>
      <c r="C2" s="6"/>
      <c r="D2" s="16"/>
      <c r="E2" s="6"/>
      <c r="F2" s="16"/>
      <c r="G2" s="6"/>
      <c r="H2" s="16"/>
      <c r="I2" s="6"/>
      <c r="J2" s="16"/>
      <c r="K2" s="6"/>
      <c r="L2" s="19"/>
      <c r="M2" s="23"/>
      <c r="N2" s="16"/>
      <c r="O2" s="16"/>
    </row>
    <row r="3" spans="1:15" ht="32.25" customHeight="1" x14ac:dyDescent="0.25">
      <c r="A3" s="66">
        <v>1</v>
      </c>
      <c r="B3" s="63"/>
      <c r="C3" s="3"/>
      <c r="D3" s="17"/>
      <c r="E3" s="3"/>
      <c r="F3" s="17"/>
      <c r="G3" s="3"/>
      <c r="H3" s="17"/>
      <c r="I3" s="3"/>
      <c r="J3" s="17"/>
      <c r="K3" s="3"/>
      <c r="L3" s="20"/>
      <c r="M3" s="24"/>
      <c r="N3" s="17"/>
      <c r="O3" s="17"/>
    </row>
    <row r="4" spans="1:15" ht="32.25" customHeight="1" x14ac:dyDescent="0.25">
      <c r="A4" s="67">
        <v>2</v>
      </c>
      <c r="B4" s="62"/>
      <c r="C4" s="7"/>
      <c r="D4" s="18"/>
      <c r="E4" s="7"/>
      <c r="F4" s="18"/>
      <c r="G4" s="7"/>
      <c r="H4" s="18"/>
      <c r="I4" s="7"/>
      <c r="J4" s="18"/>
      <c r="K4" s="7"/>
      <c r="L4" s="21"/>
      <c r="M4" s="25"/>
      <c r="N4" s="18"/>
      <c r="O4" s="18"/>
    </row>
    <row r="5" spans="1:15" ht="32.25" customHeight="1" x14ac:dyDescent="0.25">
      <c r="A5" s="66">
        <v>3</v>
      </c>
      <c r="B5" s="63"/>
      <c r="C5" s="3"/>
      <c r="D5" s="17"/>
      <c r="E5" s="3"/>
      <c r="F5" s="17"/>
      <c r="G5" s="3"/>
      <c r="H5" s="17"/>
      <c r="I5" s="3"/>
      <c r="J5" s="17"/>
      <c r="K5" s="3"/>
      <c r="L5" s="20"/>
      <c r="M5" s="24"/>
      <c r="N5" s="17"/>
      <c r="O5" s="17"/>
    </row>
    <row r="6" spans="1:15" ht="32.25" customHeight="1" x14ac:dyDescent="0.25">
      <c r="A6" s="67">
        <v>4</v>
      </c>
      <c r="B6" s="62"/>
      <c r="C6" s="7"/>
      <c r="D6" s="18"/>
      <c r="E6" s="7"/>
      <c r="F6" s="18"/>
      <c r="G6" s="7"/>
      <c r="H6" s="18"/>
      <c r="I6" s="7"/>
      <c r="J6" s="18"/>
      <c r="K6" s="7"/>
      <c r="L6" s="21"/>
      <c r="M6" s="25"/>
      <c r="N6" s="18"/>
      <c r="O6" s="18"/>
    </row>
    <row r="7" spans="1:15" ht="32.25" customHeight="1" x14ac:dyDescent="0.25">
      <c r="A7" s="66">
        <v>5</v>
      </c>
      <c r="B7" s="63"/>
      <c r="C7" s="3"/>
      <c r="D7" s="17"/>
      <c r="E7" s="3"/>
      <c r="F7" s="17"/>
      <c r="G7" s="3"/>
      <c r="H7" s="17"/>
      <c r="I7" s="3"/>
      <c r="J7" s="17"/>
      <c r="K7" s="3"/>
      <c r="L7" s="20"/>
      <c r="M7" s="24"/>
      <c r="N7" s="17"/>
      <c r="O7" s="17"/>
    </row>
    <row r="8" spans="1:15" ht="32.25" customHeight="1" x14ac:dyDescent="0.25">
      <c r="A8" s="67">
        <v>6</v>
      </c>
      <c r="B8" s="62"/>
      <c r="C8" s="7"/>
      <c r="D8" s="18"/>
      <c r="E8" s="7"/>
      <c r="F8" s="18"/>
      <c r="G8" s="7"/>
      <c r="H8" s="18"/>
      <c r="I8" s="7"/>
      <c r="J8" s="18"/>
      <c r="K8" s="7"/>
      <c r="L8" s="21"/>
      <c r="M8" s="25"/>
      <c r="N8" s="18"/>
      <c r="O8" s="18"/>
    </row>
    <row r="9" spans="1:15" ht="32.25" customHeight="1" x14ac:dyDescent="0.25">
      <c r="A9" s="66">
        <v>7</v>
      </c>
      <c r="B9" s="63"/>
      <c r="C9" s="3"/>
      <c r="D9" s="17"/>
      <c r="E9" s="3"/>
      <c r="F9" s="17"/>
      <c r="G9" s="3"/>
      <c r="H9" s="17"/>
      <c r="I9" s="3"/>
      <c r="J9" s="17"/>
      <c r="K9" s="3"/>
      <c r="L9" s="20"/>
      <c r="M9" s="24"/>
      <c r="N9" s="17"/>
      <c r="O9" s="17"/>
    </row>
    <row r="10" spans="1:15" ht="32.25" customHeight="1" x14ac:dyDescent="0.25">
      <c r="A10" s="67">
        <v>8</v>
      </c>
      <c r="B10" s="62"/>
      <c r="C10" s="7"/>
      <c r="D10" s="18"/>
      <c r="E10" s="7"/>
      <c r="F10" s="18"/>
      <c r="G10" s="7"/>
      <c r="H10" s="18"/>
      <c r="I10" s="7"/>
      <c r="J10" s="18"/>
      <c r="K10" s="7"/>
      <c r="L10" s="21"/>
      <c r="M10" s="25"/>
      <c r="N10" s="18"/>
      <c r="O10" s="18"/>
    </row>
    <row r="11" spans="1:15" ht="32.25" customHeight="1" x14ac:dyDescent="0.25">
      <c r="A11" s="66">
        <v>9</v>
      </c>
      <c r="B11" s="63"/>
      <c r="C11" s="3"/>
      <c r="D11" s="17"/>
      <c r="E11" s="3"/>
      <c r="F11" s="17"/>
      <c r="G11" s="3"/>
      <c r="H11" s="17"/>
      <c r="I11" s="3"/>
      <c r="J11" s="17"/>
      <c r="K11" s="3"/>
      <c r="L11" s="20"/>
      <c r="M11" s="24"/>
      <c r="N11" s="17"/>
      <c r="O11" s="17"/>
    </row>
    <row r="12" spans="1:15" ht="32.25" customHeight="1" x14ac:dyDescent="0.25">
      <c r="A12" s="67">
        <v>10</v>
      </c>
      <c r="B12" s="62"/>
      <c r="C12" s="7"/>
      <c r="D12" s="18"/>
      <c r="E12" s="7"/>
      <c r="F12" s="18"/>
      <c r="G12" s="7"/>
      <c r="H12" s="18"/>
      <c r="I12" s="7"/>
      <c r="J12" s="18"/>
      <c r="K12" s="7"/>
      <c r="L12" s="21"/>
      <c r="M12" s="25"/>
      <c r="N12" s="18"/>
      <c r="O12" s="18"/>
    </row>
    <row r="13" spans="1:15" ht="32.25" customHeight="1" x14ac:dyDescent="0.25">
      <c r="A13" s="66">
        <v>11</v>
      </c>
      <c r="B13" s="63"/>
      <c r="C13" s="3"/>
      <c r="D13" s="17"/>
      <c r="E13" s="3"/>
      <c r="F13" s="17"/>
      <c r="G13" s="3"/>
      <c r="H13" s="17"/>
      <c r="I13" s="3"/>
      <c r="J13" s="17"/>
      <c r="K13" s="3"/>
      <c r="L13" s="20"/>
      <c r="M13" s="24"/>
      <c r="N13" s="17"/>
      <c r="O13" s="17"/>
    </row>
    <row r="14" spans="1:15" ht="32.25" customHeight="1" x14ac:dyDescent="0.25">
      <c r="A14" s="67">
        <v>12</v>
      </c>
      <c r="B14" s="62"/>
      <c r="C14" s="7"/>
      <c r="D14" s="18"/>
      <c r="E14" s="7"/>
      <c r="F14" s="18"/>
      <c r="G14" s="7"/>
      <c r="H14" s="18"/>
      <c r="I14" s="7"/>
      <c r="J14" s="18"/>
      <c r="K14" s="7"/>
      <c r="L14" s="21"/>
      <c r="M14" s="25"/>
      <c r="N14" s="18"/>
      <c r="O14" s="18"/>
    </row>
    <row r="15" spans="1:15" ht="32.25" customHeight="1" x14ac:dyDescent="0.25">
      <c r="A15" s="66">
        <v>13</v>
      </c>
      <c r="B15" s="63"/>
      <c r="C15" s="3"/>
      <c r="D15" s="17"/>
      <c r="E15" s="3"/>
      <c r="F15" s="17"/>
      <c r="G15" s="3"/>
      <c r="H15" s="17"/>
      <c r="I15" s="3"/>
      <c r="J15" s="17"/>
      <c r="K15" s="3"/>
      <c r="L15" s="20"/>
      <c r="M15" s="24"/>
      <c r="N15" s="17"/>
      <c r="O15" s="17"/>
    </row>
    <row r="16" spans="1:15" ht="32.25" customHeight="1" x14ac:dyDescent="0.25">
      <c r="A16" s="67">
        <v>14</v>
      </c>
      <c r="B16" s="62"/>
      <c r="C16" s="7"/>
      <c r="D16" s="18"/>
      <c r="E16" s="7"/>
      <c r="F16" s="18"/>
      <c r="G16" s="7"/>
      <c r="H16" s="18"/>
      <c r="I16" s="7"/>
      <c r="J16" s="18"/>
      <c r="K16" s="7"/>
      <c r="L16" s="21"/>
      <c r="M16" s="25"/>
      <c r="N16" s="18"/>
      <c r="O16" s="18"/>
    </row>
    <row r="17" spans="1:15" ht="32.25" customHeight="1" x14ac:dyDescent="0.25">
      <c r="A17" s="66">
        <v>15</v>
      </c>
      <c r="B17" s="63"/>
      <c r="C17" s="3"/>
      <c r="D17" s="17"/>
      <c r="E17" s="3"/>
      <c r="F17" s="17"/>
      <c r="G17" s="3"/>
      <c r="H17" s="17"/>
      <c r="I17" s="3"/>
      <c r="J17" s="17"/>
      <c r="K17" s="3"/>
      <c r="L17" s="20"/>
      <c r="M17" s="24"/>
      <c r="N17" s="17"/>
      <c r="O17" s="17"/>
    </row>
    <row r="18" spans="1:15" ht="32.25" customHeight="1" x14ac:dyDescent="0.25">
      <c r="A18" s="67">
        <v>16</v>
      </c>
      <c r="B18" s="62"/>
      <c r="C18" s="7"/>
      <c r="D18" s="18"/>
      <c r="E18" s="7"/>
      <c r="F18" s="18"/>
      <c r="G18" s="7"/>
      <c r="H18" s="18"/>
      <c r="I18" s="7"/>
      <c r="J18" s="18"/>
      <c r="K18" s="7"/>
      <c r="L18" s="21"/>
      <c r="M18" s="25"/>
      <c r="N18" s="18"/>
      <c r="O18" s="18"/>
    </row>
    <row r="19" spans="1:15" ht="32.25" customHeight="1" x14ac:dyDescent="0.25">
      <c r="A19" s="66">
        <v>17</v>
      </c>
      <c r="B19" s="63"/>
      <c r="C19" s="3"/>
      <c r="D19" s="17"/>
      <c r="E19" s="3"/>
      <c r="F19" s="17"/>
      <c r="G19" s="3"/>
      <c r="H19" s="17"/>
      <c r="I19" s="3"/>
      <c r="J19" s="17"/>
      <c r="K19" s="3"/>
      <c r="L19" s="20"/>
      <c r="M19" s="24"/>
      <c r="N19" s="17"/>
      <c r="O19" s="17"/>
    </row>
    <row r="20" spans="1:15" ht="32.25" customHeight="1" x14ac:dyDescent="0.25">
      <c r="A20" s="67">
        <v>18</v>
      </c>
      <c r="B20" s="62"/>
      <c r="C20" s="7"/>
      <c r="D20" s="18"/>
      <c r="E20" s="7"/>
      <c r="F20" s="18"/>
      <c r="G20" s="7"/>
      <c r="H20" s="18"/>
      <c r="I20" s="7"/>
      <c r="J20" s="18"/>
      <c r="K20" s="7"/>
      <c r="L20" s="21"/>
      <c r="M20" s="25"/>
      <c r="N20" s="18"/>
      <c r="O20" s="18"/>
    </row>
    <row r="21" spans="1:15" ht="32.25" customHeight="1" x14ac:dyDescent="0.25">
      <c r="A21" s="66">
        <v>19</v>
      </c>
      <c r="B21" s="63"/>
      <c r="C21" s="3"/>
      <c r="D21" s="17"/>
      <c r="E21" s="3"/>
      <c r="F21" s="17"/>
      <c r="G21" s="3"/>
      <c r="H21" s="17"/>
      <c r="I21" s="3"/>
      <c r="J21" s="17"/>
      <c r="K21" s="3"/>
      <c r="L21" s="20"/>
      <c r="M21" s="24"/>
      <c r="N21" s="17"/>
      <c r="O21" s="17"/>
    </row>
    <row r="22" spans="1:15" ht="32.25" customHeight="1" x14ac:dyDescent="0.25">
      <c r="A22" s="68">
        <v>20</v>
      </c>
      <c r="B22" s="59"/>
      <c r="C22" s="7"/>
      <c r="D22" s="18"/>
      <c r="E22" s="7"/>
      <c r="F22" s="18"/>
      <c r="G22" s="7"/>
      <c r="H22" s="18"/>
      <c r="I22" s="7"/>
      <c r="J22" s="18"/>
      <c r="K22" s="7"/>
      <c r="L22" s="21"/>
      <c r="M22" s="25"/>
      <c r="N22" s="18"/>
      <c r="O22" s="18"/>
    </row>
    <row r="23" spans="1:15" ht="32.25" customHeight="1" x14ac:dyDescent="0.25">
      <c r="A23" s="69">
        <v>21</v>
      </c>
      <c r="B23" s="60"/>
      <c r="C23" s="3"/>
      <c r="D23" s="17"/>
      <c r="E23" s="3"/>
      <c r="F23" s="17"/>
      <c r="G23" s="3"/>
      <c r="H23" s="17"/>
      <c r="I23" s="3"/>
      <c r="J23" s="17"/>
      <c r="K23" s="3"/>
      <c r="L23" s="20"/>
      <c r="M23" s="24"/>
      <c r="N23" s="17"/>
      <c r="O23" s="17"/>
    </row>
    <row r="24" spans="1:15" ht="32.25" customHeight="1" x14ac:dyDescent="0.25">
      <c r="A24" s="68">
        <v>22</v>
      </c>
      <c r="B24" s="59"/>
      <c r="C24" s="7"/>
      <c r="D24" s="18"/>
      <c r="E24" s="7"/>
      <c r="F24" s="18"/>
      <c r="G24" s="7"/>
      <c r="H24" s="18"/>
      <c r="I24" s="7"/>
      <c r="J24" s="18"/>
      <c r="K24" s="7"/>
      <c r="L24" s="21"/>
      <c r="M24" s="25"/>
      <c r="N24" s="18"/>
      <c r="O24" s="18"/>
    </row>
    <row r="25" spans="1:15" ht="32.25" customHeight="1" x14ac:dyDescent="0.25">
      <c r="A25" s="69">
        <v>23</v>
      </c>
      <c r="B25" s="60"/>
      <c r="C25" s="3"/>
      <c r="D25" s="17"/>
      <c r="E25" s="3"/>
      <c r="F25" s="17"/>
      <c r="G25" s="3"/>
      <c r="H25" s="17"/>
      <c r="I25" s="3"/>
      <c r="J25" s="17"/>
      <c r="K25" s="3"/>
      <c r="L25" s="20"/>
      <c r="M25" s="24"/>
      <c r="N25" s="17"/>
      <c r="O25" s="17"/>
    </row>
    <row r="26" spans="1:15" ht="32.25" customHeight="1" x14ac:dyDescent="0.25">
      <c r="A26" s="68">
        <v>24</v>
      </c>
      <c r="B26" s="59"/>
      <c r="C26" s="7"/>
      <c r="D26" s="18"/>
      <c r="E26" s="7"/>
      <c r="F26" s="18"/>
      <c r="G26" s="7"/>
      <c r="H26" s="18"/>
      <c r="I26" s="7"/>
      <c r="J26" s="18"/>
      <c r="K26" s="7"/>
      <c r="L26" s="21"/>
      <c r="M26" s="25"/>
      <c r="N26" s="18"/>
      <c r="O26" s="18"/>
    </row>
    <row r="27" spans="1:15" ht="32.25" customHeight="1" x14ac:dyDescent="0.25">
      <c r="A27" s="69">
        <v>25</v>
      </c>
      <c r="B27" s="60"/>
      <c r="C27" s="3"/>
      <c r="D27" s="17"/>
      <c r="E27" s="3"/>
      <c r="F27" s="17"/>
      <c r="G27" s="3"/>
      <c r="H27" s="17"/>
      <c r="I27" s="3"/>
      <c r="J27" s="17"/>
      <c r="K27" s="3"/>
      <c r="L27" s="20"/>
      <c r="M27" s="24"/>
      <c r="N27" s="17"/>
      <c r="O27" s="17"/>
    </row>
    <row r="28" spans="1:15" ht="32.25" customHeight="1" x14ac:dyDescent="0.25">
      <c r="A28" s="68"/>
      <c r="B28" s="59"/>
      <c r="C28" s="7"/>
      <c r="D28" s="18"/>
      <c r="E28" s="7"/>
      <c r="F28" s="18"/>
      <c r="G28" s="7"/>
      <c r="H28" s="18"/>
      <c r="I28" s="7"/>
      <c r="J28" s="18"/>
      <c r="K28" s="7"/>
      <c r="L28" s="21"/>
      <c r="M28" s="25"/>
      <c r="N28" s="18"/>
      <c r="O28" s="18"/>
    </row>
    <row r="29" spans="1:15" ht="32.25" customHeight="1" x14ac:dyDescent="0.25">
      <c r="A29" s="69"/>
      <c r="B29" s="60"/>
      <c r="C29" s="3"/>
      <c r="D29" s="17"/>
      <c r="E29" s="3"/>
      <c r="F29" s="17"/>
      <c r="G29" s="3"/>
      <c r="H29" s="17"/>
      <c r="I29" s="3"/>
      <c r="J29" s="17"/>
      <c r="K29" s="3"/>
      <c r="L29" s="20"/>
      <c r="M29" s="24"/>
      <c r="N29" s="17"/>
      <c r="O29" s="17"/>
    </row>
    <row r="30" spans="1:15" ht="32.25" customHeight="1" x14ac:dyDescent="0.25">
      <c r="A30" s="68"/>
      <c r="B30" s="59"/>
      <c r="C30" s="7"/>
      <c r="D30" s="18"/>
      <c r="E30" s="7"/>
      <c r="F30" s="18"/>
      <c r="G30" s="7"/>
      <c r="H30" s="18"/>
      <c r="I30" s="7"/>
      <c r="J30" s="18"/>
      <c r="K30" s="7"/>
      <c r="L30" s="21"/>
      <c r="M30" s="25"/>
      <c r="N30" s="18"/>
      <c r="O30" s="18"/>
    </row>
    <row r="31" spans="1:15" ht="32.25" customHeight="1" x14ac:dyDescent="0.25">
      <c r="A31" s="69"/>
      <c r="B31" s="60"/>
      <c r="C31" s="3"/>
      <c r="D31" s="17"/>
      <c r="E31" s="3"/>
      <c r="F31" s="17"/>
      <c r="G31" s="3"/>
      <c r="H31" s="17"/>
      <c r="I31" s="3"/>
      <c r="J31" s="17"/>
      <c r="K31" s="3"/>
      <c r="L31" s="20"/>
      <c r="M31" s="24"/>
      <c r="N31" s="17"/>
      <c r="O31" s="17"/>
    </row>
    <row r="32" spans="1:15" ht="32.25" customHeight="1" x14ac:dyDescent="0.25">
      <c r="A32" s="68"/>
      <c r="B32" s="59"/>
      <c r="C32" s="7"/>
      <c r="D32" s="18"/>
      <c r="E32" s="7"/>
      <c r="F32" s="18"/>
      <c r="G32" s="7"/>
      <c r="H32" s="18"/>
      <c r="I32" s="7"/>
      <c r="J32" s="18"/>
      <c r="K32" s="7"/>
      <c r="L32" s="21"/>
      <c r="M32" s="25"/>
      <c r="N32" s="18"/>
      <c r="O32" s="18"/>
    </row>
    <row r="33" spans="1:15" ht="32.25" customHeight="1" x14ac:dyDescent="0.25">
      <c r="A33" s="69"/>
      <c r="B33" s="60"/>
      <c r="C33" s="3"/>
      <c r="D33" s="17"/>
      <c r="E33" s="3"/>
      <c r="F33" s="17"/>
      <c r="G33" s="3"/>
      <c r="H33" s="17"/>
      <c r="I33" s="3"/>
      <c r="J33" s="17"/>
      <c r="K33" s="3"/>
      <c r="L33" s="20"/>
      <c r="M33" s="24"/>
      <c r="N33" s="17"/>
      <c r="O33" s="17"/>
    </row>
    <row r="34" spans="1:15" ht="32.25" customHeight="1" x14ac:dyDescent="0.25">
      <c r="A34" s="68"/>
      <c r="B34" s="59"/>
      <c r="C34" s="7"/>
      <c r="D34" s="18"/>
      <c r="E34" s="7"/>
      <c r="F34" s="18"/>
      <c r="G34" s="7"/>
      <c r="H34" s="18"/>
      <c r="I34" s="7"/>
      <c r="J34" s="18"/>
      <c r="K34" s="7"/>
      <c r="L34" s="21"/>
      <c r="M34" s="25"/>
      <c r="N34" s="18"/>
      <c r="O34" s="18"/>
    </row>
    <row r="35" spans="1:15" ht="32.25" customHeight="1" x14ac:dyDescent="0.25">
      <c r="A35" s="69"/>
      <c r="B35" s="60"/>
      <c r="C35" s="3"/>
      <c r="D35" s="17"/>
      <c r="E35" s="3"/>
      <c r="F35" s="17"/>
      <c r="G35" s="3"/>
      <c r="H35" s="17"/>
      <c r="I35" s="3"/>
      <c r="J35" s="17"/>
      <c r="K35" s="3"/>
      <c r="L35" s="20"/>
      <c r="M35" s="24"/>
      <c r="N35" s="17"/>
      <c r="O35" s="17"/>
    </row>
    <row r="36" spans="1:15" ht="32.25" customHeight="1" x14ac:dyDescent="0.25">
      <c r="A36" s="68"/>
      <c r="B36" s="59"/>
      <c r="C36" s="7"/>
      <c r="D36" s="18"/>
      <c r="E36" s="7"/>
      <c r="F36" s="18"/>
      <c r="G36" s="7"/>
      <c r="H36" s="18"/>
      <c r="I36" s="7"/>
      <c r="J36" s="18"/>
      <c r="K36" s="7"/>
      <c r="L36" s="21"/>
      <c r="M36" s="25"/>
      <c r="N36" s="18"/>
      <c r="O36" s="18"/>
    </row>
    <row r="37" spans="1:15" ht="32.25" customHeight="1" x14ac:dyDescent="0.25">
      <c r="A37" s="69"/>
      <c r="B37" s="60"/>
      <c r="C37" s="3"/>
      <c r="D37" s="17"/>
      <c r="E37" s="3"/>
      <c r="F37" s="17"/>
      <c r="G37" s="3"/>
      <c r="H37" s="17"/>
      <c r="I37" s="3"/>
      <c r="J37" s="17"/>
      <c r="K37" s="3"/>
      <c r="L37" s="20"/>
      <c r="M37" s="24"/>
      <c r="N37" s="17"/>
      <c r="O37" s="17"/>
    </row>
    <row r="38" spans="1:15" ht="32.25" customHeight="1" x14ac:dyDescent="0.25">
      <c r="A38" s="68"/>
      <c r="B38" s="59"/>
      <c r="C38" s="7"/>
      <c r="D38" s="18"/>
      <c r="E38" s="7"/>
      <c r="F38" s="18"/>
      <c r="G38" s="7"/>
      <c r="H38" s="18"/>
      <c r="I38" s="7"/>
      <c r="J38" s="18"/>
      <c r="K38" s="7"/>
      <c r="L38" s="21"/>
      <c r="M38" s="25"/>
      <c r="N38" s="18"/>
      <c r="O38" s="18"/>
    </row>
    <row r="39" spans="1:15" ht="32.25" customHeight="1" x14ac:dyDescent="0.25">
      <c r="A39" s="69"/>
      <c r="B39" s="60"/>
      <c r="C39" s="3"/>
      <c r="D39" s="17"/>
      <c r="E39" s="3"/>
      <c r="F39" s="17"/>
      <c r="G39" s="3"/>
      <c r="H39" s="17"/>
      <c r="I39" s="3"/>
      <c r="J39" s="17"/>
      <c r="K39" s="3"/>
      <c r="L39" s="20"/>
      <c r="M39" s="24"/>
      <c r="N39" s="17"/>
      <c r="O39" s="17"/>
    </row>
    <row r="40" spans="1:15" ht="32.25" customHeight="1" x14ac:dyDescent="0.25">
      <c r="A40" s="68"/>
      <c r="B40" s="59"/>
      <c r="C40" s="7"/>
      <c r="D40" s="18"/>
      <c r="E40" s="7"/>
      <c r="F40" s="18"/>
      <c r="G40" s="7"/>
      <c r="H40" s="18"/>
      <c r="I40" s="7"/>
      <c r="J40" s="18"/>
      <c r="K40" s="7"/>
      <c r="L40" s="21"/>
      <c r="M40" s="25"/>
      <c r="N40" s="18"/>
      <c r="O40" s="18"/>
    </row>
    <row r="41" spans="1:15" ht="32.25" customHeight="1" x14ac:dyDescent="0.25">
      <c r="A41" s="69"/>
      <c r="B41" s="60"/>
      <c r="C41" s="3"/>
      <c r="D41" s="17"/>
      <c r="E41" s="3"/>
      <c r="F41" s="17"/>
      <c r="G41" s="3"/>
      <c r="H41" s="17"/>
      <c r="I41" s="3"/>
      <c r="J41" s="17"/>
      <c r="K41" s="3"/>
      <c r="L41" s="20"/>
      <c r="M41" s="24"/>
      <c r="N41" s="17"/>
      <c r="O41" s="17"/>
    </row>
    <row r="42" spans="1:15" ht="32.25" customHeight="1" x14ac:dyDescent="0.25">
      <c r="A42" s="68"/>
      <c r="B42" s="59"/>
      <c r="C42" s="7"/>
      <c r="D42" s="18"/>
      <c r="E42" s="7"/>
      <c r="F42" s="18"/>
      <c r="G42" s="7"/>
      <c r="H42" s="18"/>
      <c r="I42" s="7"/>
      <c r="J42" s="18"/>
      <c r="K42" s="7"/>
      <c r="L42" s="21"/>
      <c r="M42" s="25"/>
      <c r="N42" s="18"/>
      <c r="O42" s="18"/>
    </row>
    <row r="43" spans="1:15" ht="32.25" customHeight="1" x14ac:dyDescent="0.25">
      <c r="A43" s="69"/>
      <c r="B43" s="60"/>
      <c r="C43" s="3"/>
      <c r="D43" s="17"/>
      <c r="E43" s="3"/>
      <c r="F43" s="17"/>
      <c r="G43" s="3"/>
      <c r="H43" s="17"/>
      <c r="I43" s="3"/>
      <c r="J43" s="17"/>
      <c r="K43" s="3"/>
      <c r="L43" s="20"/>
      <c r="M43" s="24"/>
      <c r="N43" s="17"/>
      <c r="O43" s="17"/>
    </row>
    <row r="44" spans="1:15" ht="32.25" customHeight="1" x14ac:dyDescent="0.25">
      <c r="A44" s="68"/>
      <c r="B44" s="59"/>
      <c r="C44" s="7"/>
      <c r="D44" s="18"/>
      <c r="E44" s="7"/>
      <c r="F44" s="18"/>
      <c r="G44" s="7"/>
      <c r="H44" s="18"/>
      <c r="I44" s="7"/>
      <c r="J44" s="18"/>
      <c r="K44" s="7"/>
      <c r="L44" s="21"/>
      <c r="M44" s="25"/>
      <c r="N44" s="18"/>
      <c r="O44" s="18"/>
    </row>
    <row r="45" spans="1:15" ht="32.25" customHeight="1" x14ac:dyDescent="0.25">
      <c r="A45" s="69"/>
      <c r="B45" s="60"/>
      <c r="C45" s="3"/>
      <c r="D45" s="17"/>
      <c r="E45" s="3"/>
      <c r="F45" s="17"/>
      <c r="G45" s="3"/>
      <c r="H45" s="17"/>
      <c r="I45" s="3"/>
      <c r="J45" s="17"/>
      <c r="K45" s="3"/>
      <c r="L45" s="20"/>
      <c r="M45" s="24"/>
      <c r="N45" s="17"/>
      <c r="O45" s="17"/>
    </row>
    <row r="46" spans="1:15" ht="32.25" customHeight="1" x14ac:dyDescent="0.25">
      <c r="A46" s="68"/>
      <c r="B46" s="59"/>
      <c r="C46" s="7"/>
      <c r="D46" s="18"/>
      <c r="E46" s="7"/>
      <c r="F46" s="18"/>
      <c r="G46" s="7"/>
      <c r="H46" s="18"/>
      <c r="I46" s="7"/>
      <c r="J46" s="18"/>
      <c r="K46" s="7"/>
      <c r="L46" s="21"/>
      <c r="M46" s="25"/>
      <c r="N46" s="18"/>
      <c r="O46" s="18"/>
    </row>
    <row r="47" spans="1:15" ht="32.25" customHeight="1" x14ac:dyDescent="0.25">
      <c r="A47" s="69"/>
      <c r="B47" s="60"/>
      <c r="C47" s="3"/>
      <c r="D47" s="17"/>
      <c r="E47" s="3"/>
      <c r="F47" s="17"/>
      <c r="G47" s="3"/>
      <c r="H47" s="17"/>
      <c r="I47" s="3"/>
      <c r="J47" s="17"/>
      <c r="K47" s="3"/>
      <c r="L47" s="20"/>
      <c r="M47" s="24"/>
      <c r="N47" s="17"/>
      <c r="O47" s="17"/>
    </row>
    <row r="48" spans="1:15" ht="32.25" customHeight="1" x14ac:dyDescent="0.25">
      <c r="A48" s="68"/>
      <c r="B48" s="59"/>
      <c r="C48" s="7"/>
      <c r="D48" s="18"/>
      <c r="E48" s="7"/>
      <c r="F48" s="18"/>
      <c r="G48" s="7"/>
      <c r="H48" s="18"/>
      <c r="I48" s="7"/>
      <c r="J48" s="18"/>
      <c r="K48" s="7"/>
      <c r="L48" s="21"/>
      <c r="M48" s="25"/>
      <c r="N48" s="18"/>
      <c r="O48" s="18"/>
    </row>
    <row r="49" spans="1:15" ht="32.25" customHeight="1" x14ac:dyDescent="0.25">
      <c r="A49" s="69"/>
      <c r="B49" s="60"/>
      <c r="C49" s="3"/>
      <c r="D49" s="17"/>
      <c r="E49" s="3"/>
      <c r="F49" s="17"/>
      <c r="G49" s="3"/>
      <c r="H49" s="17"/>
      <c r="I49" s="3"/>
      <c r="J49" s="17"/>
      <c r="K49" s="3"/>
      <c r="L49" s="20"/>
      <c r="M49" s="24"/>
      <c r="N49" s="17"/>
      <c r="O49" s="17"/>
    </row>
  </sheetData>
  <pageMargins left="0.24" right="0.23622047244094491" top="0.23622047244094491" bottom="0.18" header="0.15748031496062992" footer="0.19685039370078741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903D-85AB-42C4-91DD-11335751CB88}">
  <dimension ref="A1:AZ207"/>
  <sheetViews>
    <sheetView topLeftCell="A106" zoomScaleNormal="100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32.7109375" customWidth="1"/>
    <col min="3" max="45" width="8.85546875" style="1" customWidth="1"/>
    <col min="46" max="46" width="7.42578125" style="1" customWidth="1"/>
    <col min="47" max="47" width="8.28515625" style="1" customWidth="1"/>
    <col min="48" max="48" width="6.85546875" style="1" bestFit="1" customWidth="1"/>
    <col min="49" max="49" width="6.140625" style="1" bestFit="1" customWidth="1"/>
    <col min="50" max="50" width="6.85546875" style="1" customWidth="1"/>
  </cols>
  <sheetData>
    <row r="1" spans="1:52" s="26" customFormat="1" x14ac:dyDescent="0.25">
      <c r="A1" s="27" t="s">
        <v>0</v>
      </c>
      <c r="B1" s="26" t="s">
        <v>1</v>
      </c>
      <c r="C1" s="27" t="s">
        <v>560</v>
      </c>
      <c r="D1" s="27" t="s">
        <v>778</v>
      </c>
      <c r="E1" s="27" t="s">
        <v>776</v>
      </c>
      <c r="F1" s="27" t="s">
        <v>775</v>
      </c>
      <c r="G1" s="27" t="s">
        <v>763</v>
      </c>
      <c r="H1" s="27" t="s">
        <v>762</v>
      </c>
      <c r="I1" s="27" t="s">
        <v>757</v>
      </c>
      <c r="J1" s="28" t="s">
        <v>750</v>
      </c>
      <c r="K1" s="27" t="s">
        <v>751</v>
      </c>
      <c r="L1" s="27" t="s">
        <v>749</v>
      </c>
      <c r="M1" s="27" t="s">
        <v>744</v>
      </c>
      <c r="N1" s="27" t="s">
        <v>742</v>
      </c>
      <c r="O1" s="27" t="s">
        <v>736</v>
      </c>
      <c r="P1" s="27" t="s">
        <v>732</v>
      </c>
      <c r="Q1" s="27" t="s">
        <v>726</v>
      </c>
      <c r="R1" s="27" t="s">
        <v>718</v>
      </c>
      <c r="S1" s="27" t="s">
        <v>705</v>
      </c>
      <c r="T1" s="27" t="s">
        <v>696</v>
      </c>
      <c r="U1" s="27" t="s">
        <v>695</v>
      </c>
      <c r="V1" s="27" t="s">
        <v>683</v>
      </c>
      <c r="W1" s="27" t="s">
        <v>682</v>
      </c>
      <c r="X1" s="27" t="s">
        <v>670</v>
      </c>
      <c r="Y1" s="27" t="s">
        <v>671</v>
      </c>
      <c r="Z1" s="27" t="s">
        <v>668</v>
      </c>
      <c r="AA1" s="27" t="s">
        <v>664</v>
      </c>
      <c r="AB1" s="27" t="s">
        <v>655</v>
      </c>
      <c r="AC1" s="27" t="s">
        <v>656</v>
      </c>
      <c r="AD1" s="27" t="s">
        <v>657</v>
      </c>
      <c r="AE1" s="27" t="s">
        <v>649</v>
      </c>
      <c r="AF1" s="27" t="s">
        <v>645</v>
      </c>
      <c r="AG1" s="27" t="s">
        <v>639</v>
      </c>
      <c r="AH1" s="27" t="s">
        <v>632</v>
      </c>
      <c r="AI1" s="27" t="s">
        <v>629</v>
      </c>
      <c r="AJ1" s="27" t="s">
        <v>628</v>
      </c>
      <c r="AK1" s="27" t="s">
        <v>625</v>
      </c>
      <c r="AL1" s="27" t="s">
        <v>620</v>
      </c>
      <c r="AM1" s="27" t="s">
        <v>627</v>
      </c>
      <c r="AN1" s="27" t="s">
        <v>611</v>
      </c>
      <c r="AO1" s="27" t="s">
        <v>604</v>
      </c>
      <c r="AP1" s="27" t="s">
        <v>600</v>
      </c>
      <c r="AQ1" s="27" t="s">
        <v>594</v>
      </c>
      <c r="AR1" s="27" t="s">
        <v>589</v>
      </c>
      <c r="AS1" s="27" t="s">
        <v>585</v>
      </c>
      <c r="AT1" s="27" t="s">
        <v>579</v>
      </c>
      <c r="AU1" s="27" t="s">
        <v>578</v>
      </c>
      <c r="AV1" s="27" t="s">
        <v>573</v>
      </c>
      <c r="AW1" s="27" t="s">
        <v>568</v>
      </c>
      <c r="AX1" s="27" t="s">
        <v>562</v>
      </c>
      <c r="AY1" s="27" t="s">
        <v>556</v>
      </c>
      <c r="AZ1" s="27" t="s">
        <v>544</v>
      </c>
    </row>
    <row r="2" spans="1:52" x14ac:dyDescent="0.25">
      <c r="A2" s="1">
        <v>1</v>
      </c>
      <c r="B2" t="s">
        <v>62</v>
      </c>
      <c r="C2" s="1">
        <f t="shared" ref="C2:C65" si="0">SUM(D2:AZ2)</f>
        <v>1369</v>
      </c>
      <c r="E2" s="1">
        <v>25</v>
      </c>
      <c r="F2" s="1">
        <v>21</v>
      </c>
      <c r="G2" s="1">
        <v>36</v>
      </c>
      <c r="H2" s="1">
        <v>27</v>
      </c>
      <c r="I2" s="1">
        <v>35</v>
      </c>
      <c r="J2" s="1">
        <v>23</v>
      </c>
      <c r="K2" s="1">
        <v>30</v>
      </c>
      <c r="L2" s="1">
        <v>38</v>
      </c>
      <c r="M2" s="1">
        <v>18</v>
      </c>
      <c r="N2" s="1">
        <v>27</v>
      </c>
      <c r="O2" s="1">
        <v>20</v>
      </c>
      <c r="P2" s="1">
        <v>21</v>
      </c>
      <c r="Q2" s="1">
        <v>34</v>
      </c>
      <c r="R2" s="1">
        <v>32</v>
      </c>
      <c r="S2" s="1">
        <v>31</v>
      </c>
      <c r="T2" s="1">
        <v>36</v>
      </c>
      <c r="U2" s="1">
        <v>13</v>
      </c>
      <c r="V2" s="1">
        <v>24</v>
      </c>
      <c r="W2" s="1">
        <v>38</v>
      </c>
      <c r="X2" s="1">
        <v>27</v>
      </c>
      <c r="Y2" s="1">
        <v>38</v>
      </c>
      <c r="Z2" s="1">
        <v>25</v>
      </c>
      <c r="AA2" s="1">
        <v>30</v>
      </c>
      <c r="AB2" s="1">
        <v>27</v>
      </c>
      <c r="AC2" s="1">
        <v>23</v>
      </c>
      <c r="AD2" s="39">
        <v>27</v>
      </c>
      <c r="AE2" s="1">
        <v>33</v>
      </c>
      <c r="AF2" s="39">
        <v>27</v>
      </c>
      <c r="AG2" s="1">
        <v>25</v>
      </c>
      <c r="AH2" s="1">
        <v>31</v>
      </c>
      <c r="AI2" s="39">
        <v>36</v>
      </c>
      <c r="AJ2" s="1">
        <v>24</v>
      </c>
      <c r="AK2" s="39">
        <v>23</v>
      </c>
      <c r="AL2" s="1">
        <v>28</v>
      </c>
      <c r="AM2" s="1">
        <v>34</v>
      </c>
      <c r="AN2" s="39">
        <v>39</v>
      </c>
      <c r="AO2" s="1">
        <v>24</v>
      </c>
      <c r="AP2" s="1">
        <v>31</v>
      </c>
      <c r="AQ2" s="39">
        <v>24</v>
      </c>
      <c r="AR2" s="1">
        <v>32</v>
      </c>
      <c r="AS2" s="1">
        <v>28</v>
      </c>
      <c r="AT2" s="1">
        <v>27</v>
      </c>
      <c r="AU2" s="1">
        <v>27</v>
      </c>
      <c r="AV2" s="39">
        <v>33</v>
      </c>
      <c r="AW2" s="1">
        <v>32</v>
      </c>
      <c r="AX2" s="1">
        <v>26</v>
      </c>
      <c r="AY2" s="39">
        <v>32</v>
      </c>
      <c r="AZ2" s="39">
        <v>27</v>
      </c>
    </row>
    <row r="3" spans="1:52" x14ac:dyDescent="0.25">
      <c r="A3" s="1">
        <v>2</v>
      </c>
      <c r="B3" t="s">
        <v>56</v>
      </c>
      <c r="C3" s="1">
        <f t="shared" si="0"/>
        <v>1284</v>
      </c>
      <c r="E3" s="1">
        <v>34</v>
      </c>
      <c r="F3" s="1">
        <v>23</v>
      </c>
      <c r="G3" s="1">
        <v>33</v>
      </c>
      <c r="H3" s="1">
        <v>27</v>
      </c>
      <c r="I3" s="1">
        <v>28</v>
      </c>
      <c r="J3" s="1">
        <v>24</v>
      </c>
      <c r="K3" s="1">
        <v>24</v>
      </c>
      <c r="L3" s="1">
        <v>38</v>
      </c>
      <c r="M3" s="1">
        <v>12</v>
      </c>
      <c r="N3" s="1">
        <v>23</v>
      </c>
      <c r="O3" s="1">
        <v>21</v>
      </c>
      <c r="P3" s="1">
        <v>23</v>
      </c>
      <c r="Q3" s="1">
        <v>24</v>
      </c>
      <c r="R3" s="1">
        <v>30</v>
      </c>
      <c r="S3" s="1">
        <v>39</v>
      </c>
      <c r="T3" s="1">
        <v>27</v>
      </c>
      <c r="U3" s="1">
        <v>21</v>
      </c>
      <c r="V3" s="1">
        <v>23</v>
      </c>
      <c r="W3" s="1">
        <v>29</v>
      </c>
      <c r="X3" s="1">
        <v>26</v>
      </c>
      <c r="Y3" s="1">
        <v>34</v>
      </c>
      <c r="Z3" s="1">
        <v>24</v>
      </c>
      <c r="AA3" s="1">
        <v>21</v>
      </c>
      <c r="AB3" s="1">
        <v>28</v>
      </c>
      <c r="AC3" s="1">
        <v>20</v>
      </c>
      <c r="AD3" s="1">
        <v>20</v>
      </c>
      <c r="AE3" s="1">
        <v>24</v>
      </c>
      <c r="AF3" s="1">
        <v>24</v>
      </c>
      <c r="AG3" s="1">
        <v>27</v>
      </c>
      <c r="AH3" s="1">
        <v>31</v>
      </c>
      <c r="AI3" s="1">
        <v>33</v>
      </c>
      <c r="AJ3" s="39">
        <v>31</v>
      </c>
      <c r="AK3" s="1">
        <v>22</v>
      </c>
      <c r="AL3" s="1">
        <v>25</v>
      </c>
      <c r="AM3" s="39">
        <v>45</v>
      </c>
      <c r="AN3" s="1">
        <v>35</v>
      </c>
      <c r="AO3" s="1">
        <v>25</v>
      </c>
      <c r="AP3" s="1">
        <v>34</v>
      </c>
      <c r="AQ3" s="1">
        <v>20</v>
      </c>
      <c r="AR3" s="1">
        <v>24</v>
      </c>
      <c r="AS3" s="1">
        <v>31</v>
      </c>
      <c r="AT3" s="1">
        <v>22</v>
      </c>
      <c r="AU3" s="1">
        <v>23</v>
      </c>
      <c r="AV3" s="1">
        <v>26</v>
      </c>
      <c r="AW3" s="1">
        <v>26</v>
      </c>
      <c r="AX3" s="1">
        <v>32</v>
      </c>
      <c r="AY3" s="1">
        <v>28</v>
      </c>
      <c r="AZ3" s="1">
        <v>20</v>
      </c>
    </row>
    <row r="4" spans="1:52" x14ac:dyDescent="0.25">
      <c r="A4" s="1">
        <v>3</v>
      </c>
      <c r="B4" t="s">
        <v>57</v>
      </c>
      <c r="C4" s="1">
        <f t="shared" si="0"/>
        <v>1238</v>
      </c>
      <c r="E4" s="1">
        <v>25</v>
      </c>
      <c r="F4" s="1">
        <v>17</v>
      </c>
      <c r="G4" s="1">
        <v>35</v>
      </c>
      <c r="H4" s="1">
        <v>25</v>
      </c>
      <c r="I4" s="1">
        <v>26</v>
      </c>
      <c r="J4" s="1">
        <v>19</v>
      </c>
      <c r="K4" s="1">
        <v>31</v>
      </c>
      <c r="L4" s="1">
        <v>43</v>
      </c>
      <c r="M4" s="1">
        <v>17</v>
      </c>
      <c r="N4" s="1">
        <v>33</v>
      </c>
      <c r="O4" s="1">
        <v>16</v>
      </c>
      <c r="P4" s="1">
        <v>19</v>
      </c>
      <c r="Q4" s="1">
        <v>26</v>
      </c>
      <c r="R4" s="1">
        <v>23</v>
      </c>
      <c r="S4" s="1">
        <v>32</v>
      </c>
      <c r="T4" s="1">
        <v>18</v>
      </c>
      <c r="U4" s="1">
        <v>10</v>
      </c>
      <c r="V4" s="1">
        <v>22</v>
      </c>
      <c r="W4" s="1">
        <v>28</v>
      </c>
      <c r="X4" s="1">
        <v>18</v>
      </c>
      <c r="Y4" s="1">
        <v>37</v>
      </c>
      <c r="Z4" s="1">
        <v>22</v>
      </c>
      <c r="AA4" s="1">
        <v>31</v>
      </c>
      <c r="AB4" s="39">
        <v>30</v>
      </c>
      <c r="AC4" s="1">
        <v>22</v>
      </c>
      <c r="AD4" s="1">
        <v>21</v>
      </c>
      <c r="AE4" s="1">
        <v>33</v>
      </c>
      <c r="AF4" s="1">
        <v>23</v>
      </c>
      <c r="AG4" s="1">
        <v>22</v>
      </c>
      <c r="AH4" s="1">
        <v>26</v>
      </c>
      <c r="AI4" s="1">
        <v>31</v>
      </c>
      <c r="AJ4" s="1">
        <v>27</v>
      </c>
      <c r="AK4" s="1">
        <v>18</v>
      </c>
      <c r="AL4" s="1">
        <v>26</v>
      </c>
      <c r="AM4" s="1">
        <v>36</v>
      </c>
      <c r="AN4" s="1">
        <v>25</v>
      </c>
      <c r="AO4" s="1">
        <v>19</v>
      </c>
      <c r="AP4" s="1">
        <v>34</v>
      </c>
      <c r="AQ4" s="1">
        <v>23</v>
      </c>
      <c r="AR4" s="1">
        <v>29</v>
      </c>
      <c r="AS4" s="1">
        <v>32</v>
      </c>
      <c r="AT4" s="1">
        <v>29</v>
      </c>
      <c r="AU4" s="1">
        <v>21</v>
      </c>
      <c r="AV4" s="1">
        <v>29</v>
      </c>
      <c r="AW4" s="1">
        <v>32</v>
      </c>
      <c r="AX4" s="1">
        <v>23</v>
      </c>
      <c r="AY4" s="1">
        <v>30</v>
      </c>
      <c r="AZ4" s="1">
        <v>24</v>
      </c>
    </row>
    <row r="5" spans="1:52" x14ac:dyDescent="0.25">
      <c r="A5" s="1">
        <v>4</v>
      </c>
      <c r="B5" t="s">
        <v>59</v>
      </c>
      <c r="C5" s="1">
        <f t="shared" si="0"/>
        <v>1200</v>
      </c>
      <c r="E5" s="1">
        <v>28</v>
      </c>
      <c r="F5" s="1">
        <v>17</v>
      </c>
      <c r="G5" s="1">
        <v>34</v>
      </c>
      <c r="H5" s="1">
        <v>29</v>
      </c>
      <c r="I5" s="1">
        <v>32</v>
      </c>
      <c r="J5" s="1">
        <v>22</v>
      </c>
      <c r="K5" s="1">
        <v>35</v>
      </c>
      <c r="L5" s="1">
        <v>31</v>
      </c>
      <c r="M5" s="1">
        <v>22</v>
      </c>
      <c r="N5" s="1">
        <v>30</v>
      </c>
      <c r="O5" s="1">
        <v>20</v>
      </c>
      <c r="P5" s="1">
        <v>21</v>
      </c>
      <c r="Q5" s="1">
        <v>30</v>
      </c>
      <c r="R5" s="1">
        <v>31</v>
      </c>
      <c r="S5" s="1">
        <v>32</v>
      </c>
      <c r="T5" s="1">
        <v>28</v>
      </c>
      <c r="U5" s="1">
        <v>25</v>
      </c>
      <c r="V5" s="1">
        <v>21</v>
      </c>
      <c r="W5" s="1">
        <v>35</v>
      </c>
      <c r="X5" s="1">
        <v>28</v>
      </c>
      <c r="Y5" s="1">
        <v>38</v>
      </c>
      <c r="Z5" s="1">
        <v>23</v>
      </c>
      <c r="AA5" s="1">
        <v>25</v>
      </c>
      <c r="AB5" s="1">
        <v>19</v>
      </c>
      <c r="AC5" s="1">
        <v>22</v>
      </c>
      <c r="AD5" s="1">
        <v>26</v>
      </c>
      <c r="AE5" s="39">
        <v>33</v>
      </c>
      <c r="AG5" s="1">
        <v>18</v>
      </c>
      <c r="AH5" s="1">
        <v>27</v>
      </c>
      <c r="AI5" s="1">
        <v>18</v>
      </c>
      <c r="AJ5" s="1">
        <v>21</v>
      </c>
      <c r="AK5" s="1">
        <v>18</v>
      </c>
      <c r="AL5" s="1">
        <v>25</v>
      </c>
      <c r="AM5" s="1">
        <v>27</v>
      </c>
      <c r="AN5" s="1">
        <v>32</v>
      </c>
      <c r="AO5" s="39">
        <v>28</v>
      </c>
      <c r="AP5" s="1">
        <v>28</v>
      </c>
      <c r="AQ5" s="1">
        <v>19</v>
      </c>
      <c r="AR5" s="1">
        <v>29</v>
      </c>
      <c r="AS5" s="1">
        <v>22</v>
      </c>
      <c r="AT5" s="1">
        <v>17</v>
      </c>
      <c r="AU5" s="1">
        <v>22</v>
      </c>
      <c r="AV5" s="1">
        <v>22</v>
      </c>
      <c r="AW5" s="1">
        <v>24</v>
      </c>
      <c r="AX5" s="1">
        <v>24</v>
      </c>
      <c r="AY5" s="1">
        <v>19</v>
      </c>
      <c r="AZ5" s="1">
        <v>23</v>
      </c>
    </row>
    <row r="6" spans="1:52" x14ac:dyDescent="0.25">
      <c r="A6" s="1">
        <v>5</v>
      </c>
      <c r="B6" t="s">
        <v>569</v>
      </c>
      <c r="C6" s="1">
        <f t="shared" si="0"/>
        <v>1191</v>
      </c>
      <c r="E6" s="1">
        <v>27</v>
      </c>
      <c r="F6" s="1">
        <v>24</v>
      </c>
      <c r="G6" s="1">
        <v>26</v>
      </c>
      <c r="H6" s="1">
        <v>25</v>
      </c>
      <c r="I6" s="1">
        <v>30</v>
      </c>
      <c r="J6" s="1">
        <v>22</v>
      </c>
      <c r="K6" s="1">
        <v>37</v>
      </c>
      <c r="L6" s="1">
        <v>31</v>
      </c>
      <c r="M6" s="1">
        <v>21</v>
      </c>
      <c r="N6" s="1">
        <v>21</v>
      </c>
      <c r="O6" s="1">
        <v>21</v>
      </c>
      <c r="P6" s="1">
        <v>17</v>
      </c>
      <c r="Q6" s="1">
        <v>32</v>
      </c>
      <c r="R6" s="1">
        <v>29</v>
      </c>
      <c r="S6" s="1">
        <v>23</v>
      </c>
      <c r="T6" s="1">
        <v>27</v>
      </c>
      <c r="U6" s="1">
        <v>19</v>
      </c>
      <c r="V6" s="1">
        <v>25</v>
      </c>
      <c r="W6" s="1">
        <v>28</v>
      </c>
      <c r="X6" s="1">
        <v>19</v>
      </c>
      <c r="Y6" s="1">
        <v>34</v>
      </c>
      <c r="Z6" s="1">
        <v>21</v>
      </c>
      <c r="AA6" s="1">
        <v>25</v>
      </c>
      <c r="AB6" s="1">
        <v>25</v>
      </c>
      <c r="AC6" s="1">
        <v>23</v>
      </c>
      <c r="AD6" s="1">
        <v>20</v>
      </c>
      <c r="AE6" s="1">
        <v>26</v>
      </c>
      <c r="AF6" s="1">
        <v>15</v>
      </c>
      <c r="AG6" s="1">
        <v>23</v>
      </c>
      <c r="AH6" s="1">
        <v>19</v>
      </c>
      <c r="AI6" s="1">
        <v>26</v>
      </c>
      <c r="AJ6" s="1">
        <v>19</v>
      </c>
      <c r="AK6" s="1">
        <v>18</v>
      </c>
      <c r="AL6" s="39">
        <v>28</v>
      </c>
      <c r="AM6" s="1">
        <v>30</v>
      </c>
      <c r="AN6" s="1">
        <v>33</v>
      </c>
      <c r="AO6" s="1">
        <v>19</v>
      </c>
      <c r="AP6" s="1">
        <v>20</v>
      </c>
      <c r="AQ6" s="1">
        <v>22</v>
      </c>
      <c r="AR6" s="1">
        <v>25</v>
      </c>
      <c r="AS6" s="1">
        <v>31</v>
      </c>
      <c r="AT6" s="1">
        <v>28</v>
      </c>
      <c r="AU6" s="1">
        <v>22</v>
      </c>
      <c r="AV6" s="1">
        <v>21</v>
      </c>
      <c r="AW6" s="1">
        <v>30</v>
      </c>
      <c r="AX6" s="1">
        <v>34</v>
      </c>
      <c r="AY6" s="1">
        <v>30</v>
      </c>
      <c r="AZ6" s="1">
        <v>20</v>
      </c>
    </row>
    <row r="7" spans="1:52" x14ac:dyDescent="0.25">
      <c r="A7" s="1">
        <v>6</v>
      </c>
      <c r="B7" t="s">
        <v>545</v>
      </c>
      <c r="C7" s="1">
        <f t="shared" si="0"/>
        <v>1191</v>
      </c>
      <c r="E7" s="1">
        <v>32</v>
      </c>
      <c r="F7" s="1">
        <v>13</v>
      </c>
      <c r="G7" s="1">
        <v>31</v>
      </c>
      <c r="H7" s="1">
        <v>25</v>
      </c>
      <c r="I7" s="1">
        <v>28</v>
      </c>
      <c r="J7" s="1">
        <v>15</v>
      </c>
      <c r="K7" s="1">
        <v>26</v>
      </c>
      <c r="L7" s="1">
        <v>36</v>
      </c>
      <c r="M7" s="1">
        <v>15</v>
      </c>
      <c r="N7" s="1">
        <v>21</v>
      </c>
      <c r="O7" s="1">
        <v>15</v>
      </c>
      <c r="P7" s="39">
        <v>25</v>
      </c>
      <c r="Q7" s="1">
        <v>23</v>
      </c>
      <c r="R7" s="1">
        <v>30</v>
      </c>
      <c r="S7" s="1">
        <v>36</v>
      </c>
      <c r="T7" s="1">
        <v>26</v>
      </c>
      <c r="U7" s="1">
        <v>12</v>
      </c>
      <c r="V7" s="1">
        <v>12</v>
      </c>
      <c r="W7" s="1">
        <v>24</v>
      </c>
      <c r="X7" s="1">
        <v>20</v>
      </c>
      <c r="Y7" s="1">
        <v>33</v>
      </c>
      <c r="Z7" s="1">
        <v>18</v>
      </c>
      <c r="AA7" s="1">
        <v>21</v>
      </c>
      <c r="AB7" s="1">
        <v>23</v>
      </c>
      <c r="AC7" s="1">
        <v>26</v>
      </c>
      <c r="AD7" s="1">
        <v>14</v>
      </c>
      <c r="AE7" s="1">
        <v>24</v>
      </c>
      <c r="AF7" s="1">
        <v>20</v>
      </c>
      <c r="AG7" s="1">
        <v>26</v>
      </c>
      <c r="AH7" s="1">
        <v>26</v>
      </c>
      <c r="AI7" s="1">
        <v>32</v>
      </c>
      <c r="AJ7" s="1">
        <v>25</v>
      </c>
      <c r="AK7" s="1">
        <v>14</v>
      </c>
      <c r="AL7" s="1">
        <v>24</v>
      </c>
      <c r="AM7" s="1">
        <v>39</v>
      </c>
      <c r="AN7" s="1">
        <v>29</v>
      </c>
      <c r="AO7" s="1">
        <v>24</v>
      </c>
      <c r="AP7" s="1">
        <v>32</v>
      </c>
      <c r="AQ7" s="1">
        <v>24</v>
      </c>
      <c r="AR7" s="1">
        <v>30</v>
      </c>
      <c r="AS7" s="1">
        <v>31</v>
      </c>
      <c r="AT7" s="1">
        <v>31</v>
      </c>
      <c r="AU7" s="1">
        <v>24</v>
      </c>
      <c r="AV7" s="1">
        <v>30</v>
      </c>
      <c r="AW7" s="1">
        <v>24</v>
      </c>
      <c r="AX7" s="1">
        <v>30</v>
      </c>
      <c r="AY7" s="1">
        <v>31</v>
      </c>
      <c r="AZ7" s="1">
        <v>21</v>
      </c>
    </row>
    <row r="8" spans="1:52" x14ac:dyDescent="0.25">
      <c r="A8" s="1">
        <v>7</v>
      </c>
      <c r="B8" t="s">
        <v>87</v>
      </c>
      <c r="C8" s="1">
        <f t="shared" si="0"/>
        <v>1157</v>
      </c>
      <c r="E8" s="1">
        <v>22</v>
      </c>
      <c r="F8" s="1">
        <v>23</v>
      </c>
      <c r="G8" s="1">
        <v>30</v>
      </c>
      <c r="H8" s="1">
        <v>27</v>
      </c>
      <c r="I8" s="1">
        <v>32</v>
      </c>
      <c r="J8" s="1">
        <v>19</v>
      </c>
      <c r="K8" s="1">
        <v>22</v>
      </c>
      <c r="L8" s="1">
        <v>33</v>
      </c>
      <c r="M8" s="1">
        <v>10</v>
      </c>
      <c r="N8" s="1">
        <v>29</v>
      </c>
      <c r="O8" s="1">
        <v>20</v>
      </c>
      <c r="P8" s="1">
        <v>22</v>
      </c>
      <c r="Q8" s="1">
        <v>25</v>
      </c>
      <c r="R8" s="1">
        <v>25</v>
      </c>
      <c r="S8" s="1">
        <v>33</v>
      </c>
      <c r="T8" s="1">
        <v>26</v>
      </c>
      <c r="U8" s="1">
        <v>12</v>
      </c>
      <c r="V8" s="1">
        <v>22</v>
      </c>
      <c r="W8" s="1">
        <v>29</v>
      </c>
      <c r="X8" s="1">
        <v>21</v>
      </c>
      <c r="Y8" s="1">
        <v>30</v>
      </c>
      <c r="Z8" s="1">
        <v>22</v>
      </c>
      <c r="AA8" s="1">
        <v>29</v>
      </c>
      <c r="AB8" s="1">
        <v>16</v>
      </c>
      <c r="AC8" s="1">
        <v>22</v>
      </c>
      <c r="AD8" s="1">
        <v>16</v>
      </c>
      <c r="AE8" s="1">
        <v>20</v>
      </c>
      <c r="AF8" s="1">
        <v>25</v>
      </c>
      <c r="AG8" s="1">
        <v>24</v>
      </c>
      <c r="AH8" s="1">
        <v>21</v>
      </c>
      <c r="AI8" s="1">
        <v>31</v>
      </c>
      <c r="AJ8" s="1">
        <v>18</v>
      </c>
      <c r="AK8" s="1">
        <v>17</v>
      </c>
      <c r="AL8" s="1">
        <v>21</v>
      </c>
      <c r="AM8" s="1">
        <v>32</v>
      </c>
      <c r="AN8" s="1">
        <v>34</v>
      </c>
      <c r="AO8" s="1">
        <v>21</v>
      </c>
      <c r="AP8" s="1">
        <v>28</v>
      </c>
      <c r="AQ8" s="1">
        <v>16</v>
      </c>
      <c r="AR8" s="1">
        <v>24</v>
      </c>
      <c r="AS8" s="1">
        <v>25</v>
      </c>
      <c r="AT8" s="1">
        <v>24</v>
      </c>
      <c r="AU8" s="1">
        <v>26</v>
      </c>
      <c r="AV8" s="1">
        <v>25</v>
      </c>
      <c r="AW8" s="1">
        <v>29</v>
      </c>
      <c r="AX8" s="1">
        <v>33</v>
      </c>
      <c r="AY8" s="1">
        <v>23</v>
      </c>
      <c r="AZ8" s="1">
        <v>23</v>
      </c>
    </row>
    <row r="9" spans="1:52" x14ac:dyDescent="0.25">
      <c r="A9" s="1">
        <v>8</v>
      </c>
      <c r="B9" t="s">
        <v>550</v>
      </c>
      <c r="C9" s="1">
        <f t="shared" si="0"/>
        <v>1063</v>
      </c>
      <c r="E9" s="1">
        <v>24</v>
      </c>
      <c r="F9" s="1">
        <v>19</v>
      </c>
      <c r="G9" s="1">
        <v>33</v>
      </c>
      <c r="H9" s="1">
        <v>29</v>
      </c>
      <c r="I9" s="1">
        <v>27</v>
      </c>
      <c r="J9" s="1">
        <v>13</v>
      </c>
      <c r="K9" s="1">
        <v>23</v>
      </c>
      <c r="L9" s="1">
        <v>28</v>
      </c>
      <c r="M9" s="1">
        <v>16</v>
      </c>
      <c r="N9" s="1">
        <v>22</v>
      </c>
      <c r="O9" s="1">
        <v>20</v>
      </c>
      <c r="P9" s="1">
        <v>19</v>
      </c>
      <c r="Q9" s="1">
        <v>17</v>
      </c>
      <c r="R9" s="1">
        <v>27</v>
      </c>
      <c r="S9" s="1">
        <v>24</v>
      </c>
      <c r="T9" s="1">
        <v>18</v>
      </c>
      <c r="U9" s="1">
        <v>13</v>
      </c>
      <c r="V9" s="1">
        <v>21</v>
      </c>
      <c r="W9" s="1">
        <v>24</v>
      </c>
      <c r="X9" s="1">
        <v>13</v>
      </c>
      <c r="Y9" s="1">
        <v>27</v>
      </c>
      <c r="Z9" s="1">
        <v>25</v>
      </c>
      <c r="AA9" s="1">
        <v>18</v>
      </c>
      <c r="AB9" s="1">
        <v>21</v>
      </c>
      <c r="AC9" s="1">
        <v>15</v>
      </c>
      <c r="AD9" s="1">
        <v>18</v>
      </c>
      <c r="AE9" s="1">
        <v>21</v>
      </c>
      <c r="AF9" s="1">
        <v>16</v>
      </c>
      <c r="AG9" s="1">
        <v>21</v>
      </c>
      <c r="AH9" s="39">
        <v>31</v>
      </c>
      <c r="AI9" s="1">
        <v>32</v>
      </c>
      <c r="AJ9" s="1">
        <v>26</v>
      </c>
      <c r="AK9" s="1">
        <v>13</v>
      </c>
      <c r="AL9" s="1">
        <v>21</v>
      </c>
      <c r="AM9" s="1">
        <v>30</v>
      </c>
      <c r="AN9" s="1">
        <v>23</v>
      </c>
      <c r="AO9" s="1">
        <v>26</v>
      </c>
      <c r="AP9" s="1">
        <v>28</v>
      </c>
      <c r="AQ9" s="1">
        <v>17</v>
      </c>
      <c r="AR9" s="1">
        <v>27</v>
      </c>
      <c r="AS9" s="1">
        <v>31</v>
      </c>
      <c r="AT9" s="1">
        <v>15</v>
      </c>
      <c r="AU9" s="1">
        <v>19</v>
      </c>
      <c r="AV9" s="1">
        <v>21</v>
      </c>
      <c r="AW9" s="1">
        <v>24</v>
      </c>
      <c r="AX9" s="1">
        <v>21</v>
      </c>
      <c r="AY9" s="1">
        <v>27</v>
      </c>
      <c r="AZ9" s="1">
        <v>19</v>
      </c>
    </row>
    <row r="10" spans="1:52" x14ac:dyDescent="0.25">
      <c r="A10" s="1">
        <v>9</v>
      </c>
      <c r="B10" t="s">
        <v>68</v>
      </c>
      <c r="C10" s="1">
        <f t="shared" si="0"/>
        <v>979</v>
      </c>
      <c r="E10" s="1">
        <v>29</v>
      </c>
      <c r="G10" s="1">
        <v>31</v>
      </c>
      <c r="I10" s="1">
        <v>29</v>
      </c>
      <c r="J10" s="1">
        <v>19</v>
      </c>
      <c r="K10" s="1">
        <v>24</v>
      </c>
      <c r="L10" s="1">
        <v>30</v>
      </c>
      <c r="M10" s="1">
        <v>18</v>
      </c>
      <c r="N10" s="1">
        <v>29</v>
      </c>
      <c r="O10" s="1">
        <v>20</v>
      </c>
      <c r="P10" s="1">
        <v>24</v>
      </c>
      <c r="Q10" s="1">
        <v>24</v>
      </c>
      <c r="R10" s="1">
        <v>26</v>
      </c>
      <c r="S10" s="1">
        <v>30</v>
      </c>
      <c r="T10" s="1">
        <v>22</v>
      </c>
      <c r="U10" s="1">
        <v>18</v>
      </c>
      <c r="V10" s="1">
        <v>18</v>
      </c>
      <c r="W10" s="1">
        <v>24</v>
      </c>
      <c r="X10" s="1">
        <v>23</v>
      </c>
      <c r="Y10" s="1">
        <v>27</v>
      </c>
      <c r="AA10" s="1">
        <v>22</v>
      </c>
      <c r="AE10" s="1">
        <v>26</v>
      </c>
      <c r="AF10" s="1">
        <v>19</v>
      </c>
      <c r="AG10" s="1">
        <v>25</v>
      </c>
      <c r="AI10" s="1">
        <v>32</v>
      </c>
      <c r="AJ10" s="1">
        <v>24</v>
      </c>
      <c r="AK10" s="1">
        <v>21</v>
      </c>
      <c r="AL10" s="1">
        <v>19</v>
      </c>
      <c r="AM10" s="1">
        <v>28</v>
      </c>
      <c r="AN10" s="1">
        <v>30</v>
      </c>
      <c r="AO10" s="1">
        <v>23</v>
      </c>
      <c r="AP10" s="1">
        <v>23</v>
      </c>
      <c r="AQ10" s="1">
        <v>20</v>
      </c>
      <c r="AR10" s="1">
        <v>29</v>
      </c>
      <c r="AS10" s="1">
        <v>32</v>
      </c>
      <c r="AT10" s="1">
        <v>22</v>
      </c>
      <c r="AU10" s="1">
        <v>17</v>
      </c>
      <c r="AW10" s="1">
        <v>22</v>
      </c>
      <c r="AX10" s="1">
        <v>32</v>
      </c>
      <c r="AY10" s="1">
        <v>30</v>
      </c>
      <c r="AZ10" s="1">
        <v>18</v>
      </c>
    </row>
    <row r="11" spans="1:52" x14ac:dyDescent="0.25">
      <c r="A11" s="1">
        <v>10</v>
      </c>
      <c r="B11" t="s">
        <v>60</v>
      </c>
      <c r="C11" s="1">
        <f t="shared" si="0"/>
        <v>930</v>
      </c>
      <c r="E11" s="1">
        <v>26</v>
      </c>
      <c r="F11" s="1">
        <v>10</v>
      </c>
      <c r="G11" s="1">
        <v>29</v>
      </c>
      <c r="H11" s="1">
        <v>16</v>
      </c>
      <c r="I11" s="1">
        <v>22</v>
      </c>
      <c r="J11" s="1">
        <v>15</v>
      </c>
      <c r="K11" s="1">
        <v>23</v>
      </c>
      <c r="L11" s="1">
        <v>31</v>
      </c>
      <c r="M11" s="1">
        <v>15</v>
      </c>
      <c r="N11" s="1">
        <v>23</v>
      </c>
      <c r="O11" s="1">
        <v>19</v>
      </c>
      <c r="P11" s="1">
        <v>18</v>
      </c>
      <c r="Q11" s="1">
        <v>28</v>
      </c>
      <c r="R11" s="1">
        <v>25</v>
      </c>
      <c r="S11" s="1">
        <v>25</v>
      </c>
      <c r="T11" s="1">
        <v>26</v>
      </c>
      <c r="V11" s="1">
        <v>19</v>
      </c>
      <c r="X11" s="1">
        <v>15</v>
      </c>
      <c r="Z11" s="1">
        <v>18</v>
      </c>
      <c r="AA11" s="1">
        <v>22</v>
      </c>
      <c r="AB11" s="1">
        <v>21</v>
      </c>
      <c r="AC11" s="1">
        <v>14</v>
      </c>
      <c r="AD11" s="1">
        <v>20</v>
      </c>
      <c r="AE11" s="1">
        <v>27</v>
      </c>
      <c r="AF11" s="1">
        <v>19</v>
      </c>
      <c r="AG11" s="1">
        <v>19</v>
      </c>
      <c r="AH11" s="1">
        <v>27</v>
      </c>
      <c r="AI11" s="1">
        <v>28</v>
      </c>
      <c r="AJ11" s="1">
        <v>27</v>
      </c>
      <c r="AK11" s="1">
        <v>19</v>
      </c>
      <c r="AL11" s="1">
        <v>24</v>
      </c>
      <c r="AM11" s="1">
        <v>32</v>
      </c>
      <c r="AN11" s="1">
        <v>23</v>
      </c>
      <c r="AO11" s="1">
        <v>21</v>
      </c>
      <c r="AQ11" s="1">
        <v>16</v>
      </c>
      <c r="AR11" s="1">
        <v>25</v>
      </c>
      <c r="AS11" s="1">
        <v>21</v>
      </c>
      <c r="AT11" s="1">
        <v>13</v>
      </c>
      <c r="AU11" s="1">
        <v>17</v>
      </c>
      <c r="AV11" s="1">
        <v>18</v>
      </c>
      <c r="AW11" s="1">
        <v>19</v>
      </c>
      <c r="AX11" s="1">
        <v>23</v>
      </c>
      <c r="AY11" s="1">
        <v>19</v>
      </c>
      <c r="AZ11" s="1">
        <v>13</v>
      </c>
    </row>
    <row r="12" spans="1:52" x14ac:dyDescent="0.25">
      <c r="A12" s="1">
        <v>11</v>
      </c>
      <c r="B12" t="s">
        <v>559</v>
      </c>
      <c r="C12" s="1">
        <f t="shared" si="0"/>
        <v>643</v>
      </c>
      <c r="E12" s="1">
        <v>21</v>
      </c>
      <c r="F12" s="1">
        <v>10</v>
      </c>
      <c r="H12" s="1">
        <v>22</v>
      </c>
      <c r="L12" s="1">
        <v>31</v>
      </c>
      <c r="M12" s="1">
        <v>14</v>
      </c>
      <c r="O12" s="1">
        <v>17</v>
      </c>
      <c r="Q12" s="1">
        <v>14</v>
      </c>
      <c r="R12" s="1">
        <v>15</v>
      </c>
      <c r="T12" s="1">
        <v>10</v>
      </c>
      <c r="U12" s="1">
        <v>16</v>
      </c>
      <c r="V12" s="1">
        <v>18</v>
      </c>
      <c r="X12" s="1">
        <v>16</v>
      </c>
      <c r="Y12" s="1">
        <v>31</v>
      </c>
      <c r="Z12" s="1">
        <v>18</v>
      </c>
      <c r="AA12" s="1">
        <v>17</v>
      </c>
      <c r="AB12" s="1">
        <v>22</v>
      </c>
      <c r="AC12" s="1">
        <v>16</v>
      </c>
      <c r="AD12" s="1">
        <v>15</v>
      </c>
      <c r="AE12" s="1">
        <v>10</v>
      </c>
      <c r="AF12" s="1">
        <v>14</v>
      </c>
      <c r="AG12" s="1">
        <v>18</v>
      </c>
      <c r="AI12" s="1">
        <v>27</v>
      </c>
      <c r="AJ12" s="1">
        <v>22</v>
      </c>
      <c r="AK12" s="1">
        <v>11</v>
      </c>
      <c r="AL12" s="1">
        <v>21</v>
      </c>
      <c r="AM12" s="1">
        <v>18</v>
      </c>
      <c r="AN12" s="1">
        <v>24</v>
      </c>
      <c r="AP12" s="1">
        <v>21</v>
      </c>
      <c r="AQ12" s="1">
        <v>18</v>
      </c>
      <c r="AR12" s="1">
        <v>22</v>
      </c>
      <c r="AS12" s="1">
        <v>12</v>
      </c>
      <c r="AU12" s="1">
        <v>18</v>
      </c>
      <c r="AV12" s="1">
        <v>16</v>
      </c>
      <c r="AW12" s="1">
        <v>13</v>
      </c>
      <c r="AX12" s="1">
        <v>22</v>
      </c>
      <c r="AY12" s="1">
        <v>13</v>
      </c>
      <c r="AZ12" s="1"/>
    </row>
    <row r="13" spans="1:52" x14ac:dyDescent="0.25">
      <c r="A13" s="1">
        <v>12</v>
      </c>
      <c r="B13" t="s">
        <v>208</v>
      </c>
      <c r="C13" s="1">
        <f t="shared" si="0"/>
        <v>585</v>
      </c>
      <c r="E13" s="1">
        <v>15</v>
      </c>
      <c r="F13" s="1">
        <v>7</v>
      </c>
      <c r="G13" s="1">
        <v>18</v>
      </c>
      <c r="H13" s="1">
        <v>23</v>
      </c>
      <c r="I13" s="1">
        <v>25</v>
      </c>
      <c r="J13" s="1">
        <v>9</v>
      </c>
      <c r="K13" s="1">
        <v>26</v>
      </c>
      <c r="L13" s="1">
        <v>20</v>
      </c>
      <c r="M13" s="1">
        <v>8</v>
      </c>
      <c r="N13" s="1">
        <v>17</v>
      </c>
      <c r="P13" s="1">
        <v>13</v>
      </c>
      <c r="Q13" s="1">
        <v>16</v>
      </c>
      <c r="R13" s="1">
        <v>17</v>
      </c>
      <c r="S13" s="1">
        <v>17</v>
      </c>
      <c r="T13" s="1">
        <v>12</v>
      </c>
      <c r="U13" s="1">
        <v>14</v>
      </c>
      <c r="W13" s="1">
        <v>24</v>
      </c>
      <c r="X13" s="1">
        <v>9</v>
      </c>
      <c r="Y13" s="1">
        <v>19</v>
      </c>
      <c r="Z13" s="1">
        <v>16</v>
      </c>
      <c r="AA13" s="1">
        <v>16</v>
      </c>
      <c r="AB13" s="1">
        <v>15</v>
      </c>
      <c r="AC13" s="1">
        <v>9</v>
      </c>
      <c r="AD13" s="1">
        <v>9</v>
      </c>
      <c r="AE13" s="1">
        <v>18</v>
      </c>
      <c r="AF13" s="1">
        <v>19</v>
      </c>
      <c r="AI13" s="1">
        <v>22</v>
      </c>
      <c r="AJ13" s="1">
        <v>14</v>
      </c>
      <c r="AK13" s="1">
        <v>12</v>
      </c>
      <c r="AL13" s="1">
        <v>15</v>
      </c>
      <c r="AM13" s="1">
        <v>20</v>
      </c>
      <c r="AN13" s="1">
        <v>21</v>
      </c>
      <c r="AO13" s="1">
        <v>12</v>
      </c>
      <c r="AQ13" s="1">
        <v>13</v>
      </c>
      <c r="AR13" s="1">
        <v>20</v>
      </c>
      <c r="AS13" s="1">
        <v>11</v>
      </c>
      <c r="AW13" s="1">
        <v>14</v>
      </c>
      <c r="AY13" s="1"/>
      <c r="AZ13" s="1"/>
    </row>
    <row r="14" spans="1:52" x14ac:dyDescent="0.25">
      <c r="A14" s="1">
        <v>13</v>
      </c>
      <c r="B14" t="s">
        <v>548</v>
      </c>
      <c r="C14" s="1">
        <f t="shared" si="0"/>
        <v>542</v>
      </c>
      <c r="AF14" s="1">
        <v>21</v>
      </c>
      <c r="AG14" s="1">
        <v>21</v>
      </c>
      <c r="AH14" s="1">
        <v>23</v>
      </c>
      <c r="AI14" s="1">
        <v>24</v>
      </c>
      <c r="AJ14" s="1">
        <v>22</v>
      </c>
      <c r="AK14" s="1">
        <v>20</v>
      </c>
      <c r="AL14" s="1">
        <v>23</v>
      </c>
      <c r="AM14" s="1">
        <v>33</v>
      </c>
      <c r="AN14" s="1">
        <v>33</v>
      </c>
      <c r="AO14" s="1">
        <v>16</v>
      </c>
      <c r="AP14" s="1">
        <v>26</v>
      </c>
      <c r="AQ14" s="1">
        <v>20</v>
      </c>
      <c r="AR14" s="1">
        <v>24</v>
      </c>
      <c r="AS14" s="39">
        <v>39</v>
      </c>
      <c r="AT14" s="1">
        <v>26</v>
      </c>
      <c r="AU14" s="39">
        <v>28</v>
      </c>
      <c r="AV14" s="1">
        <v>25</v>
      </c>
      <c r="AW14" s="39">
        <v>33</v>
      </c>
      <c r="AX14" s="39">
        <v>35</v>
      </c>
      <c r="AY14" s="1">
        <v>27</v>
      </c>
      <c r="AZ14" s="1">
        <v>23</v>
      </c>
    </row>
    <row r="15" spans="1:52" x14ac:dyDescent="0.25">
      <c r="A15" s="1">
        <v>14</v>
      </c>
      <c r="B15" t="s">
        <v>63</v>
      </c>
      <c r="C15" s="1">
        <f t="shared" si="0"/>
        <v>499</v>
      </c>
      <c r="J15" s="1">
        <v>16</v>
      </c>
      <c r="K15" s="1">
        <v>29</v>
      </c>
      <c r="N15" s="1">
        <v>28</v>
      </c>
      <c r="O15" s="1">
        <v>17</v>
      </c>
      <c r="W15" s="1">
        <v>32</v>
      </c>
      <c r="X15" s="1">
        <v>19</v>
      </c>
      <c r="AC15" s="1">
        <v>14</v>
      </c>
      <c r="AD15" s="1">
        <v>10</v>
      </c>
      <c r="AI15" s="1">
        <v>32</v>
      </c>
      <c r="AJ15" s="1">
        <v>23</v>
      </c>
      <c r="AK15" s="1">
        <v>21</v>
      </c>
      <c r="AL15" s="1">
        <v>22</v>
      </c>
      <c r="AN15" s="1">
        <v>31</v>
      </c>
      <c r="AO15" s="1">
        <v>26</v>
      </c>
      <c r="AP15" s="1">
        <v>32</v>
      </c>
      <c r="AQ15" s="1">
        <v>13</v>
      </c>
      <c r="AS15" s="1">
        <v>21</v>
      </c>
      <c r="AT15" s="1">
        <v>30</v>
      </c>
      <c r="AU15" s="1">
        <v>24</v>
      </c>
      <c r="AV15" s="1">
        <v>27</v>
      </c>
      <c r="AW15" s="1">
        <v>32</v>
      </c>
      <c r="AY15" s="1"/>
      <c r="AZ15" s="1"/>
    </row>
    <row r="16" spans="1:52" x14ac:dyDescent="0.25">
      <c r="A16" s="1">
        <v>15</v>
      </c>
      <c r="B16" t="s">
        <v>75</v>
      </c>
      <c r="C16" s="1">
        <f t="shared" si="0"/>
        <v>376</v>
      </c>
      <c r="G16" s="1">
        <v>37</v>
      </c>
      <c r="M16" s="1">
        <v>9</v>
      </c>
      <c r="P16" s="1">
        <v>22</v>
      </c>
      <c r="R16" s="1">
        <v>25</v>
      </c>
      <c r="V16" s="1">
        <v>19</v>
      </c>
      <c r="X16" s="1">
        <v>29</v>
      </c>
      <c r="AB16" s="1">
        <v>20</v>
      </c>
      <c r="AG16" s="1">
        <v>21</v>
      </c>
      <c r="AJ16" s="1">
        <v>21</v>
      </c>
      <c r="AM16" s="1">
        <v>30</v>
      </c>
      <c r="AP16" s="39">
        <v>36</v>
      </c>
      <c r="AR16" s="1">
        <v>35</v>
      </c>
      <c r="AT16" s="1">
        <v>27</v>
      </c>
      <c r="AV16" s="1">
        <v>22</v>
      </c>
      <c r="AW16" s="1">
        <v>23</v>
      </c>
      <c r="AY16" s="1"/>
      <c r="AZ16" s="1"/>
    </row>
    <row r="17" spans="1:52" x14ac:dyDescent="0.25">
      <c r="A17" s="1">
        <v>16</v>
      </c>
      <c r="B17" t="s">
        <v>549</v>
      </c>
      <c r="C17" s="1">
        <f t="shared" si="0"/>
        <v>343</v>
      </c>
      <c r="N17" s="1">
        <v>21</v>
      </c>
      <c r="AJ17" s="1">
        <v>22</v>
      </c>
      <c r="AL17" s="1">
        <v>16</v>
      </c>
      <c r="AM17" s="1">
        <v>22</v>
      </c>
      <c r="AO17" s="1">
        <v>21</v>
      </c>
      <c r="AP17" s="1">
        <v>25</v>
      </c>
      <c r="AR17" s="1">
        <v>21</v>
      </c>
      <c r="AS17" s="1">
        <v>29</v>
      </c>
      <c r="AT17" s="1">
        <v>20</v>
      </c>
      <c r="AU17" s="1">
        <v>22</v>
      </c>
      <c r="AV17" s="1">
        <v>23</v>
      </c>
      <c r="AW17" s="1">
        <v>25</v>
      </c>
      <c r="AX17" s="1">
        <v>29</v>
      </c>
      <c r="AY17" s="1">
        <v>26</v>
      </c>
      <c r="AZ17" s="1">
        <v>21</v>
      </c>
    </row>
    <row r="18" spans="1:52" x14ac:dyDescent="0.25">
      <c r="A18" s="1">
        <v>17</v>
      </c>
      <c r="B18" t="s">
        <v>622</v>
      </c>
      <c r="C18" s="1">
        <f t="shared" si="0"/>
        <v>246</v>
      </c>
      <c r="E18" s="1">
        <v>18</v>
      </c>
      <c r="F18" s="1">
        <v>20</v>
      </c>
      <c r="H18" s="1">
        <v>17</v>
      </c>
      <c r="J18" s="1">
        <v>19</v>
      </c>
      <c r="K18" s="1">
        <v>16</v>
      </c>
      <c r="N18" s="1">
        <v>24</v>
      </c>
      <c r="P18" s="1">
        <v>13</v>
      </c>
      <c r="S18" s="1">
        <v>36</v>
      </c>
      <c r="W18" s="1">
        <v>13</v>
      </c>
      <c r="AA18" s="1">
        <v>16</v>
      </c>
      <c r="AC18" s="1">
        <v>5</v>
      </c>
      <c r="AF18" s="1">
        <v>17</v>
      </c>
      <c r="AI18" s="1">
        <v>12</v>
      </c>
      <c r="AJ18" s="1">
        <v>9</v>
      </c>
      <c r="AL18" s="1">
        <v>11</v>
      </c>
      <c r="AY18" s="1"/>
      <c r="AZ18" s="1"/>
    </row>
    <row r="19" spans="1:52" x14ac:dyDescent="0.25">
      <c r="A19" s="1">
        <v>18</v>
      </c>
      <c r="B19" t="s">
        <v>587</v>
      </c>
      <c r="C19" s="1">
        <f t="shared" si="0"/>
        <v>226</v>
      </c>
      <c r="G19" s="1">
        <v>33</v>
      </c>
      <c r="L19" s="1">
        <v>40</v>
      </c>
      <c r="Q19" s="1">
        <v>24</v>
      </c>
      <c r="V19" s="1">
        <v>20</v>
      </c>
      <c r="Y19" s="1">
        <v>26</v>
      </c>
      <c r="AA19" s="1">
        <v>23</v>
      </c>
      <c r="AG19" s="1">
        <v>21</v>
      </c>
      <c r="AQ19" s="1">
        <v>16</v>
      </c>
      <c r="AS19" s="1">
        <v>23</v>
      </c>
      <c r="AY19" s="1"/>
      <c r="AZ19" s="1"/>
    </row>
    <row r="20" spans="1:52" x14ac:dyDescent="0.25">
      <c r="A20" s="1">
        <v>19</v>
      </c>
      <c r="B20" t="s">
        <v>570</v>
      </c>
      <c r="C20" s="1">
        <f t="shared" si="0"/>
        <v>200</v>
      </c>
      <c r="E20" s="1">
        <v>24</v>
      </c>
      <c r="O20" s="1">
        <v>16</v>
      </c>
      <c r="U20" s="1">
        <v>14</v>
      </c>
      <c r="Y20" s="1">
        <v>28</v>
      </c>
      <c r="AE20" s="1">
        <v>20</v>
      </c>
      <c r="AL20" s="1">
        <v>21</v>
      </c>
      <c r="AQ20" s="1">
        <v>15</v>
      </c>
      <c r="AS20" s="1">
        <v>37</v>
      </c>
      <c r="AW20" s="1">
        <v>25</v>
      </c>
      <c r="AY20" s="1"/>
      <c r="AZ20" s="1"/>
    </row>
    <row r="21" spans="1:52" x14ac:dyDescent="0.25">
      <c r="A21" s="1">
        <v>20</v>
      </c>
      <c r="B21" t="s">
        <v>66</v>
      </c>
      <c r="C21" s="1">
        <f t="shared" si="0"/>
        <v>177</v>
      </c>
      <c r="E21" s="1">
        <v>24</v>
      </c>
      <c r="L21" s="1">
        <v>35</v>
      </c>
      <c r="W21" s="1">
        <v>15</v>
      </c>
      <c r="AD21" s="1">
        <v>17</v>
      </c>
      <c r="AF21" s="1">
        <v>19</v>
      </c>
      <c r="AK21" s="1">
        <v>16</v>
      </c>
      <c r="AR21" s="1">
        <v>26</v>
      </c>
      <c r="AY21" s="1">
        <v>25</v>
      </c>
      <c r="AZ21" s="1"/>
    </row>
    <row r="22" spans="1:52" x14ac:dyDescent="0.25">
      <c r="A22" s="1">
        <v>21</v>
      </c>
      <c r="B22" t="s">
        <v>80</v>
      </c>
      <c r="C22" s="1">
        <f t="shared" si="0"/>
        <v>164</v>
      </c>
      <c r="T22" s="1">
        <v>23</v>
      </c>
      <c r="Y22" s="1">
        <v>27</v>
      </c>
      <c r="Z22" s="1">
        <v>15</v>
      </c>
      <c r="AE22" s="1">
        <v>25</v>
      </c>
      <c r="AP22" s="1">
        <v>26</v>
      </c>
      <c r="AV22" s="1">
        <v>19</v>
      </c>
      <c r="AY22" s="1">
        <v>29</v>
      </c>
      <c r="AZ22" s="1"/>
    </row>
    <row r="23" spans="1:52" x14ac:dyDescent="0.25">
      <c r="A23" s="1">
        <v>22</v>
      </c>
      <c r="B23" t="s">
        <v>236</v>
      </c>
      <c r="C23" s="1">
        <f t="shared" si="0"/>
        <v>157</v>
      </c>
      <c r="G23" s="1">
        <v>29</v>
      </c>
      <c r="P23" s="1">
        <v>17</v>
      </c>
      <c r="R23" s="1">
        <v>18</v>
      </c>
      <c r="AI23" s="1">
        <v>29</v>
      </c>
      <c r="AK23" s="1">
        <v>10</v>
      </c>
      <c r="AO23" s="1">
        <v>12</v>
      </c>
      <c r="AU23" s="1">
        <v>21</v>
      </c>
      <c r="AY23" s="1">
        <v>21</v>
      </c>
      <c r="AZ23" s="1"/>
    </row>
    <row r="24" spans="1:52" x14ac:dyDescent="0.25">
      <c r="A24" s="1">
        <v>23</v>
      </c>
      <c r="B24" t="s">
        <v>761</v>
      </c>
      <c r="C24" s="1">
        <f t="shared" si="0"/>
        <v>148</v>
      </c>
      <c r="E24" s="1">
        <v>20</v>
      </c>
      <c r="F24" s="1">
        <v>12</v>
      </c>
      <c r="G24" s="1">
        <v>29</v>
      </c>
      <c r="H24" s="1">
        <v>23</v>
      </c>
      <c r="I24" s="1">
        <v>22</v>
      </c>
      <c r="J24" s="1">
        <v>14</v>
      </c>
      <c r="N24" s="1">
        <v>28</v>
      </c>
      <c r="AY24" s="1"/>
      <c r="AZ24" s="1"/>
    </row>
    <row r="25" spans="1:52" x14ac:dyDescent="0.25">
      <c r="A25" s="1">
        <v>24</v>
      </c>
      <c r="B25" t="s">
        <v>89</v>
      </c>
      <c r="C25" s="1">
        <f t="shared" si="0"/>
        <v>137</v>
      </c>
      <c r="H25" s="1">
        <v>34</v>
      </c>
      <c r="U25" s="1">
        <v>17</v>
      </c>
      <c r="V25" s="1">
        <v>25</v>
      </c>
      <c r="Y25" s="1">
        <v>33</v>
      </c>
      <c r="AA25" s="1">
        <v>28</v>
      </c>
      <c r="AY25" s="1"/>
      <c r="AZ25" s="1"/>
    </row>
    <row r="26" spans="1:52" x14ac:dyDescent="0.25">
      <c r="A26" s="1">
        <v>25</v>
      </c>
      <c r="B26" t="s">
        <v>697</v>
      </c>
      <c r="C26" s="1">
        <f t="shared" si="0"/>
        <v>128</v>
      </c>
      <c r="E26" s="1">
        <v>22</v>
      </c>
      <c r="I26" s="1">
        <v>29</v>
      </c>
      <c r="M26" s="1">
        <v>18</v>
      </c>
      <c r="Q26" s="1">
        <v>32</v>
      </c>
      <c r="T26" s="1">
        <v>27</v>
      </c>
      <c r="AE26" s="39"/>
      <c r="AO26" s="39"/>
      <c r="AY26" s="1"/>
      <c r="AZ26" s="1"/>
    </row>
    <row r="27" spans="1:52" x14ac:dyDescent="0.25">
      <c r="A27" s="1">
        <v>26</v>
      </c>
      <c r="B27" t="s">
        <v>558</v>
      </c>
      <c r="C27" s="1">
        <f t="shared" si="0"/>
        <v>113</v>
      </c>
      <c r="K27" s="1">
        <v>10</v>
      </c>
      <c r="P27" s="1">
        <v>5</v>
      </c>
      <c r="U27" s="1">
        <v>2</v>
      </c>
      <c r="Y27" s="1">
        <v>16</v>
      </c>
      <c r="Z27" s="1">
        <v>11</v>
      </c>
      <c r="AF27" s="1">
        <v>3</v>
      </c>
      <c r="AJ27" s="1">
        <v>8</v>
      </c>
      <c r="AN27" s="1">
        <v>15</v>
      </c>
      <c r="AV27" s="1">
        <v>17</v>
      </c>
      <c r="AW27" s="1">
        <v>15</v>
      </c>
      <c r="AY27" s="1">
        <v>11</v>
      </c>
      <c r="AZ27" s="1"/>
    </row>
    <row r="28" spans="1:52" x14ac:dyDescent="0.25">
      <c r="A28" s="1">
        <v>27</v>
      </c>
      <c r="B28" t="s">
        <v>183</v>
      </c>
      <c r="C28" s="1">
        <f t="shared" si="0"/>
        <v>95</v>
      </c>
      <c r="Y28" s="1">
        <v>31</v>
      </c>
      <c r="AM28" s="1">
        <v>24</v>
      </c>
      <c r="AX28" s="1">
        <v>21</v>
      </c>
      <c r="AY28" s="1"/>
      <c r="AZ28" s="1">
        <v>19</v>
      </c>
    </row>
    <row r="29" spans="1:52" x14ac:dyDescent="0.25">
      <c r="A29" s="1">
        <v>28</v>
      </c>
      <c r="B29" t="s">
        <v>86</v>
      </c>
      <c r="C29" s="1">
        <f t="shared" si="0"/>
        <v>83</v>
      </c>
      <c r="L29" s="1">
        <v>35</v>
      </c>
      <c r="N29" s="1">
        <v>27</v>
      </c>
      <c r="P29" s="1">
        <v>21</v>
      </c>
      <c r="AY29" s="1"/>
      <c r="AZ29" s="1"/>
    </row>
    <row r="30" spans="1:52" x14ac:dyDescent="0.25">
      <c r="A30" s="1">
        <v>29</v>
      </c>
      <c r="B30" t="s">
        <v>177</v>
      </c>
      <c r="C30" s="1">
        <f t="shared" si="0"/>
        <v>76</v>
      </c>
      <c r="T30" s="1">
        <v>18</v>
      </c>
      <c r="AH30" s="1">
        <v>21</v>
      </c>
      <c r="AI30" s="1">
        <v>28</v>
      </c>
      <c r="AT30" s="1">
        <v>9</v>
      </c>
      <c r="AY30" s="1"/>
      <c r="AZ30" s="1"/>
    </row>
    <row r="31" spans="1:52" x14ac:dyDescent="0.25">
      <c r="A31" s="1">
        <v>30</v>
      </c>
      <c r="B31" t="s">
        <v>72</v>
      </c>
      <c r="C31" s="1">
        <f t="shared" si="0"/>
        <v>70</v>
      </c>
      <c r="L31" s="1">
        <v>24</v>
      </c>
      <c r="AC31" s="1">
        <v>5</v>
      </c>
      <c r="AG31" s="1">
        <v>12</v>
      </c>
      <c r="AM31" s="1">
        <v>16</v>
      </c>
      <c r="AS31" s="1">
        <v>13</v>
      </c>
      <c r="AY31" s="1"/>
      <c r="AZ31" s="1"/>
    </row>
    <row r="32" spans="1:52" x14ac:dyDescent="0.25">
      <c r="A32" s="1">
        <v>31</v>
      </c>
      <c r="B32" t="s">
        <v>661</v>
      </c>
      <c r="C32" s="1">
        <f t="shared" si="0"/>
        <v>68</v>
      </c>
      <c r="N32" s="1">
        <v>25</v>
      </c>
      <c r="S32" s="1">
        <v>27</v>
      </c>
      <c r="AC32" s="1">
        <v>16</v>
      </c>
      <c r="AY32" s="1"/>
      <c r="AZ32" s="1"/>
    </row>
    <row r="33" spans="1:52" x14ac:dyDescent="0.25">
      <c r="A33" s="1">
        <v>32</v>
      </c>
      <c r="B33" t="s">
        <v>574</v>
      </c>
      <c r="C33" s="1">
        <f t="shared" si="0"/>
        <v>62</v>
      </c>
      <c r="H33" s="1">
        <v>23</v>
      </c>
      <c r="AQ33" s="1">
        <v>16</v>
      </c>
      <c r="AV33" s="1">
        <v>23</v>
      </c>
      <c r="AY33" s="1"/>
      <c r="AZ33" s="1"/>
    </row>
    <row r="34" spans="1:52" x14ac:dyDescent="0.25">
      <c r="A34" s="1">
        <v>33</v>
      </c>
      <c r="B34" t="s">
        <v>699</v>
      </c>
      <c r="C34" s="1">
        <f t="shared" si="0"/>
        <v>61</v>
      </c>
      <c r="H34" s="1">
        <v>22</v>
      </c>
      <c r="I34" s="1">
        <v>22</v>
      </c>
      <c r="T34" s="1">
        <v>17</v>
      </c>
      <c r="AE34" s="39"/>
      <c r="AO34" s="39"/>
      <c r="AY34" s="1"/>
      <c r="AZ34" s="1"/>
    </row>
    <row r="35" spans="1:52" x14ac:dyDescent="0.25">
      <c r="A35" s="1">
        <v>34</v>
      </c>
      <c r="B35" t="s">
        <v>660</v>
      </c>
      <c r="C35" s="1">
        <f t="shared" si="0"/>
        <v>56</v>
      </c>
      <c r="Y35" s="1">
        <v>21</v>
      </c>
      <c r="Z35" s="1">
        <v>5</v>
      </c>
      <c r="AC35" s="1">
        <v>15</v>
      </c>
      <c r="AD35" s="1">
        <v>15</v>
      </c>
      <c r="AY35" s="1"/>
      <c r="AZ35" s="1"/>
    </row>
    <row r="36" spans="1:52" x14ac:dyDescent="0.25">
      <c r="A36" s="1">
        <v>35</v>
      </c>
      <c r="B36" t="s">
        <v>596</v>
      </c>
      <c r="C36" s="1">
        <f t="shared" si="0"/>
        <v>55</v>
      </c>
      <c r="H36" s="1">
        <v>20</v>
      </c>
      <c r="AD36" s="1">
        <v>17</v>
      </c>
      <c r="AQ36" s="1">
        <v>18</v>
      </c>
      <c r="AY36" s="1"/>
      <c r="AZ36" s="1"/>
    </row>
    <row r="37" spans="1:52" x14ac:dyDescent="0.25">
      <c r="A37" s="1">
        <v>36</v>
      </c>
      <c r="B37" t="s">
        <v>557</v>
      </c>
      <c r="C37" s="1">
        <f t="shared" si="0"/>
        <v>54</v>
      </c>
      <c r="AA37" s="1">
        <v>17</v>
      </c>
      <c r="AL37" s="1">
        <v>15</v>
      </c>
      <c r="AY37" s="1">
        <v>22</v>
      </c>
      <c r="AZ37" s="1"/>
    </row>
    <row r="38" spans="1:52" x14ac:dyDescent="0.25">
      <c r="A38" s="1">
        <v>37</v>
      </c>
      <c r="B38" t="s">
        <v>721</v>
      </c>
      <c r="C38" s="1">
        <f t="shared" si="0"/>
        <v>54</v>
      </c>
      <c r="K38" s="1">
        <v>23</v>
      </c>
      <c r="R38" s="1">
        <v>31</v>
      </c>
      <c r="AY38" s="1"/>
      <c r="AZ38" s="1"/>
    </row>
    <row r="39" spans="1:52" x14ac:dyDescent="0.25">
      <c r="A39" s="1">
        <v>38</v>
      </c>
      <c r="B39" t="s">
        <v>674</v>
      </c>
      <c r="C39" s="1">
        <f t="shared" si="0"/>
        <v>53</v>
      </c>
      <c r="V39" s="1">
        <v>15</v>
      </c>
      <c r="X39" s="1">
        <v>15</v>
      </c>
      <c r="AH39" s="1">
        <v>23</v>
      </c>
      <c r="AY39" s="1"/>
      <c r="AZ39" s="1"/>
    </row>
    <row r="40" spans="1:52" x14ac:dyDescent="0.25">
      <c r="A40" s="1">
        <v>39</v>
      </c>
      <c r="B40" t="s">
        <v>551</v>
      </c>
      <c r="C40" s="1">
        <f t="shared" si="0"/>
        <v>48</v>
      </c>
      <c r="AU40" s="1">
        <v>17</v>
      </c>
      <c r="AY40" s="1">
        <v>22</v>
      </c>
      <c r="AZ40" s="1">
        <v>9</v>
      </c>
    </row>
    <row r="41" spans="1:52" x14ac:dyDescent="0.25">
      <c r="A41" s="1">
        <v>40</v>
      </c>
      <c r="B41" t="s">
        <v>640</v>
      </c>
      <c r="C41" s="1">
        <f t="shared" si="0"/>
        <v>46</v>
      </c>
      <c r="AE41" s="1">
        <v>17</v>
      </c>
      <c r="AG41" s="39">
        <v>29</v>
      </c>
      <c r="AY41" s="1"/>
      <c r="AZ41" s="1"/>
    </row>
    <row r="42" spans="1:52" x14ac:dyDescent="0.25">
      <c r="A42" s="1">
        <v>41</v>
      </c>
      <c r="B42" t="s">
        <v>77</v>
      </c>
      <c r="C42" s="1">
        <f t="shared" si="0"/>
        <v>46</v>
      </c>
      <c r="N42" s="1">
        <v>19</v>
      </c>
      <c r="Z42" s="1">
        <v>15</v>
      </c>
      <c r="AB42" s="1">
        <v>12</v>
      </c>
      <c r="AY42" s="1"/>
      <c r="AZ42" s="1"/>
    </row>
    <row r="43" spans="1:52" x14ac:dyDescent="0.25">
      <c r="A43" s="1">
        <v>42</v>
      </c>
      <c r="B43" t="s">
        <v>690</v>
      </c>
      <c r="C43" s="1">
        <f t="shared" si="0"/>
        <v>43</v>
      </c>
      <c r="T43" s="1">
        <v>22</v>
      </c>
      <c r="W43" s="1">
        <v>21</v>
      </c>
      <c r="AY43" s="1"/>
      <c r="AZ43" s="1"/>
    </row>
    <row r="44" spans="1:52" x14ac:dyDescent="0.25">
      <c r="A44" s="1">
        <v>43</v>
      </c>
      <c r="B44" t="s">
        <v>764</v>
      </c>
      <c r="C44" s="1">
        <f t="shared" si="0"/>
        <v>43</v>
      </c>
      <c r="E44" s="1">
        <v>19</v>
      </c>
      <c r="G44" s="1">
        <v>24</v>
      </c>
      <c r="AY44" s="1"/>
      <c r="AZ44" s="1"/>
    </row>
    <row r="45" spans="1:52" x14ac:dyDescent="0.25">
      <c r="A45" s="1">
        <v>44</v>
      </c>
      <c r="B45" t="s">
        <v>583</v>
      </c>
      <c r="C45" s="1">
        <f t="shared" si="0"/>
        <v>40</v>
      </c>
      <c r="X45" s="1">
        <v>18</v>
      </c>
      <c r="AT45" s="1">
        <v>22</v>
      </c>
      <c r="AY45" s="1"/>
      <c r="AZ45" s="1"/>
    </row>
    <row r="46" spans="1:52" x14ac:dyDescent="0.25">
      <c r="A46" s="1">
        <v>45</v>
      </c>
      <c r="B46" t="s">
        <v>698</v>
      </c>
      <c r="C46" s="1">
        <f t="shared" si="0"/>
        <v>39</v>
      </c>
      <c r="O46" s="1">
        <v>16</v>
      </c>
      <c r="T46" s="1">
        <v>23</v>
      </c>
      <c r="AE46" s="39"/>
      <c r="AO46" s="39"/>
      <c r="AY46" s="1"/>
      <c r="AZ46" s="1"/>
    </row>
    <row r="47" spans="1:52" x14ac:dyDescent="0.25">
      <c r="A47" s="1">
        <v>46</v>
      </c>
      <c r="B47" t="s">
        <v>588</v>
      </c>
      <c r="C47" s="1">
        <f t="shared" si="0"/>
        <v>38</v>
      </c>
      <c r="G47" s="1">
        <v>14</v>
      </c>
      <c r="AS47" s="1">
        <v>24</v>
      </c>
      <c r="AY47" s="1"/>
      <c r="AZ47" s="1"/>
    </row>
    <row r="48" spans="1:52" x14ac:dyDescent="0.25">
      <c r="A48" s="1">
        <v>47</v>
      </c>
      <c r="B48" t="s">
        <v>659</v>
      </c>
      <c r="C48" s="1">
        <f t="shared" si="0"/>
        <v>35</v>
      </c>
      <c r="W48" s="1">
        <v>23</v>
      </c>
      <c r="AB48" s="1">
        <v>12</v>
      </c>
      <c r="AY48" s="1"/>
      <c r="AZ48" s="1"/>
    </row>
    <row r="49" spans="1:52" x14ac:dyDescent="0.25">
      <c r="A49" s="1">
        <v>48</v>
      </c>
      <c r="B49" t="s">
        <v>654</v>
      </c>
      <c r="C49" s="1">
        <f t="shared" si="0"/>
        <v>35</v>
      </c>
      <c r="Q49" s="1">
        <v>11</v>
      </c>
      <c r="W49" s="1">
        <v>9</v>
      </c>
      <c r="AE49" s="1">
        <v>15</v>
      </c>
      <c r="AY49" s="1"/>
      <c r="AZ49" s="1"/>
    </row>
    <row r="50" spans="1:52" x14ac:dyDescent="0.25">
      <c r="A50" s="1">
        <v>49</v>
      </c>
      <c r="B50" t="s">
        <v>758</v>
      </c>
      <c r="C50" s="1">
        <f t="shared" si="0"/>
        <v>34</v>
      </c>
      <c r="I50" s="1">
        <v>34</v>
      </c>
      <c r="AY50" s="1"/>
      <c r="AZ50" s="1"/>
    </row>
    <row r="51" spans="1:52" x14ac:dyDescent="0.25">
      <c r="A51" s="1">
        <v>50</v>
      </c>
      <c r="B51" t="s">
        <v>765</v>
      </c>
      <c r="C51" s="1">
        <f t="shared" si="0"/>
        <v>33</v>
      </c>
      <c r="G51" s="1">
        <v>33</v>
      </c>
      <c r="AY51" s="1"/>
      <c r="AZ51" s="1"/>
    </row>
    <row r="52" spans="1:52" x14ac:dyDescent="0.25">
      <c r="A52" s="1">
        <v>51</v>
      </c>
      <c r="B52" t="s">
        <v>631</v>
      </c>
      <c r="C52" s="1">
        <f t="shared" si="0"/>
        <v>33</v>
      </c>
      <c r="AI52" s="1">
        <v>33</v>
      </c>
      <c r="AY52" s="1"/>
      <c r="AZ52" s="1"/>
    </row>
    <row r="53" spans="1:52" x14ac:dyDescent="0.25">
      <c r="A53" s="1">
        <v>52</v>
      </c>
      <c r="B53" t="s">
        <v>747</v>
      </c>
      <c r="C53" s="1">
        <f t="shared" si="0"/>
        <v>32</v>
      </c>
      <c r="L53" s="1">
        <v>32</v>
      </c>
      <c r="AY53" s="1"/>
      <c r="AZ53" s="1"/>
    </row>
    <row r="54" spans="1:52" x14ac:dyDescent="0.25">
      <c r="A54" s="1">
        <v>53</v>
      </c>
      <c r="B54" t="s">
        <v>748</v>
      </c>
      <c r="C54" s="1">
        <f t="shared" si="0"/>
        <v>32</v>
      </c>
      <c r="L54" s="1">
        <v>32</v>
      </c>
      <c r="AY54" s="1"/>
      <c r="AZ54" s="1"/>
    </row>
    <row r="55" spans="1:52" x14ac:dyDescent="0.25">
      <c r="A55" s="1">
        <v>54</v>
      </c>
      <c r="B55" t="s">
        <v>612</v>
      </c>
      <c r="C55" s="1">
        <f t="shared" si="0"/>
        <v>31</v>
      </c>
      <c r="AN55" s="1">
        <v>31</v>
      </c>
      <c r="AY55" s="1"/>
      <c r="AZ55" s="1"/>
    </row>
    <row r="56" spans="1:52" x14ac:dyDescent="0.25">
      <c r="A56" s="1">
        <v>55</v>
      </c>
      <c r="B56" t="s">
        <v>613</v>
      </c>
      <c r="C56" s="1">
        <f t="shared" si="0"/>
        <v>30</v>
      </c>
      <c r="AN56" s="1">
        <v>30</v>
      </c>
      <c r="AY56" s="1"/>
      <c r="AZ56" s="1"/>
    </row>
    <row r="57" spans="1:52" x14ac:dyDescent="0.25">
      <c r="A57" s="1">
        <v>56</v>
      </c>
      <c r="B57" t="s">
        <v>233</v>
      </c>
      <c r="C57" s="1">
        <f t="shared" si="0"/>
        <v>30</v>
      </c>
      <c r="AG57" s="1">
        <v>10</v>
      </c>
      <c r="AR57" s="1">
        <v>5</v>
      </c>
      <c r="AS57" s="1">
        <v>15</v>
      </c>
      <c r="AY57" s="1"/>
      <c r="AZ57" s="1"/>
    </row>
    <row r="58" spans="1:52" x14ac:dyDescent="0.25">
      <c r="A58" s="1">
        <v>57</v>
      </c>
      <c r="B58" t="s">
        <v>760</v>
      </c>
      <c r="C58" s="1">
        <f t="shared" si="0"/>
        <v>29</v>
      </c>
      <c r="I58" s="1">
        <v>29</v>
      </c>
      <c r="AY58" s="1"/>
      <c r="AZ58" s="1"/>
    </row>
    <row r="59" spans="1:52" x14ac:dyDescent="0.25">
      <c r="A59" s="1">
        <v>58</v>
      </c>
      <c r="B59" t="s">
        <v>768</v>
      </c>
      <c r="C59" s="1">
        <f t="shared" si="0"/>
        <v>28</v>
      </c>
      <c r="G59" s="1">
        <v>28</v>
      </c>
      <c r="AY59" s="1"/>
      <c r="AZ59" s="1"/>
    </row>
    <row r="60" spans="1:52" x14ac:dyDescent="0.25">
      <c r="A60" s="1">
        <v>59</v>
      </c>
      <c r="B60" t="s">
        <v>767</v>
      </c>
      <c r="C60" s="1">
        <f t="shared" si="0"/>
        <v>28</v>
      </c>
      <c r="G60" s="1">
        <v>28</v>
      </c>
      <c r="AY60" s="1"/>
      <c r="AZ60" s="1"/>
    </row>
    <row r="61" spans="1:52" x14ac:dyDescent="0.25">
      <c r="A61" s="1">
        <v>60</v>
      </c>
      <c r="B61" t="s">
        <v>752</v>
      </c>
      <c r="C61" s="1">
        <f t="shared" si="0"/>
        <v>28</v>
      </c>
      <c r="K61" s="1">
        <v>28</v>
      </c>
      <c r="AH61" s="39"/>
      <c r="AY61" s="1"/>
      <c r="AZ61" s="1"/>
    </row>
    <row r="62" spans="1:52" x14ac:dyDescent="0.25">
      <c r="A62" s="1">
        <v>61</v>
      </c>
      <c r="B62" t="s">
        <v>711</v>
      </c>
      <c r="C62" s="1">
        <f t="shared" si="0"/>
        <v>28</v>
      </c>
      <c r="S62" s="1">
        <v>28</v>
      </c>
      <c r="AY62" s="1"/>
      <c r="AZ62" s="1"/>
    </row>
    <row r="63" spans="1:52" x14ac:dyDescent="0.25">
      <c r="A63" s="1">
        <v>62</v>
      </c>
      <c r="B63" t="s">
        <v>591</v>
      </c>
      <c r="C63" s="1">
        <f t="shared" si="0"/>
        <v>28</v>
      </c>
      <c r="AR63" s="1">
        <v>28</v>
      </c>
      <c r="AY63" s="1"/>
      <c r="AZ63" s="1"/>
    </row>
    <row r="64" spans="1:52" x14ac:dyDescent="0.25">
      <c r="A64" s="1">
        <v>63</v>
      </c>
      <c r="B64" t="s">
        <v>638</v>
      </c>
      <c r="C64" s="1">
        <f t="shared" si="0"/>
        <v>28</v>
      </c>
      <c r="AH64" s="1">
        <v>28</v>
      </c>
      <c r="AY64" s="1"/>
      <c r="AZ64" s="1"/>
    </row>
    <row r="65" spans="1:52" x14ac:dyDescent="0.25">
      <c r="A65" s="1">
        <v>64</v>
      </c>
      <c r="B65" t="s">
        <v>666</v>
      </c>
      <c r="C65" s="1">
        <f t="shared" si="0"/>
        <v>28</v>
      </c>
      <c r="AA65" s="1">
        <v>28</v>
      </c>
      <c r="AY65" s="1"/>
      <c r="AZ65" s="1"/>
    </row>
    <row r="66" spans="1:52" x14ac:dyDescent="0.25">
      <c r="A66" s="1">
        <v>65</v>
      </c>
      <c r="B66" t="s">
        <v>586</v>
      </c>
      <c r="C66" s="1">
        <f t="shared" ref="C66:C129" si="1">SUM(D66:AZ66)</f>
        <v>27</v>
      </c>
      <c r="AS66" s="1">
        <v>27</v>
      </c>
      <c r="AY66" s="1"/>
      <c r="AZ66" s="1"/>
    </row>
    <row r="67" spans="1:52" x14ac:dyDescent="0.25">
      <c r="A67" s="1">
        <v>66</v>
      </c>
      <c r="B67" t="s">
        <v>605</v>
      </c>
      <c r="C67" s="1">
        <f t="shared" si="1"/>
        <v>27</v>
      </c>
      <c r="AO67" s="1">
        <v>27</v>
      </c>
      <c r="AY67" s="1"/>
      <c r="AZ67" s="1"/>
    </row>
    <row r="68" spans="1:52" x14ac:dyDescent="0.25">
      <c r="A68" s="1">
        <v>67</v>
      </c>
      <c r="B68" t="s">
        <v>619</v>
      </c>
      <c r="C68" s="1">
        <f t="shared" si="1"/>
        <v>27</v>
      </c>
      <c r="AN68" s="1">
        <v>27</v>
      </c>
      <c r="AY68" s="1"/>
      <c r="AZ68" s="1"/>
    </row>
    <row r="69" spans="1:52" x14ac:dyDescent="0.25">
      <c r="A69" s="1">
        <v>68</v>
      </c>
      <c r="B69" t="s">
        <v>691</v>
      </c>
      <c r="C69" s="1">
        <f t="shared" si="1"/>
        <v>27</v>
      </c>
      <c r="W69" s="1">
        <v>27</v>
      </c>
      <c r="AY69" s="1"/>
      <c r="AZ69" s="1"/>
    </row>
    <row r="70" spans="1:52" x14ac:dyDescent="0.25">
      <c r="A70" s="1">
        <v>69</v>
      </c>
      <c r="B70" t="s">
        <v>723</v>
      </c>
      <c r="C70" s="1">
        <f t="shared" si="1"/>
        <v>26</v>
      </c>
      <c r="F70" s="1">
        <v>11</v>
      </c>
      <c r="R70" s="1">
        <v>15</v>
      </c>
      <c r="AY70" s="1"/>
      <c r="AZ70" s="1"/>
    </row>
    <row r="71" spans="1:52" x14ac:dyDescent="0.25">
      <c r="A71" s="1">
        <v>70</v>
      </c>
      <c r="B71" t="s">
        <v>706</v>
      </c>
      <c r="C71" s="1">
        <f t="shared" si="1"/>
        <v>25</v>
      </c>
      <c r="S71" s="1">
        <v>25</v>
      </c>
      <c r="AY71" s="1"/>
      <c r="AZ71" s="1"/>
    </row>
    <row r="72" spans="1:52" x14ac:dyDescent="0.25">
      <c r="A72" s="1">
        <v>71</v>
      </c>
      <c r="B72" t="s">
        <v>708</v>
      </c>
      <c r="C72" s="1">
        <f t="shared" si="1"/>
        <v>25</v>
      </c>
      <c r="S72" s="1">
        <v>25</v>
      </c>
      <c r="AY72" s="1"/>
      <c r="AZ72" s="1"/>
    </row>
    <row r="73" spans="1:52" x14ac:dyDescent="0.25">
      <c r="A73" s="1">
        <v>72</v>
      </c>
      <c r="B73" t="s">
        <v>676</v>
      </c>
      <c r="C73" s="1">
        <f t="shared" si="1"/>
        <v>25</v>
      </c>
      <c r="Y73" s="1">
        <v>25</v>
      </c>
      <c r="AY73" s="1"/>
      <c r="AZ73" s="1"/>
    </row>
    <row r="74" spans="1:52" x14ac:dyDescent="0.25">
      <c r="A74" s="1">
        <v>73</v>
      </c>
      <c r="B74" t="s">
        <v>546</v>
      </c>
      <c r="C74" s="1">
        <f t="shared" si="1"/>
        <v>25</v>
      </c>
      <c r="AY74" s="1"/>
      <c r="AZ74" s="1">
        <v>25</v>
      </c>
    </row>
    <row r="75" spans="1:52" x14ac:dyDescent="0.25">
      <c r="A75" s="1">
        <v>74</v>
      </c>
      <c r="B75" t="s">
        <v>633</v>
      </c>
      <c r="C75" s="1">
        <f t="shared" si="1"/>
        <v>25</v>
      </c>
      <c r="AF75" s="1">
        <v>22</v>
      </c>
      <c r="AI75" s="1">
        <v>3</v>
      </c>
      <c r="AY75" s="1"/>
      <c r="AZ75" s="1"/>
    </row>
    <row r="76" spans="1:52" x14ac:dyDescent="0.25">
      <c r="A76" s="1">
        <v>75</v>
      </c>
      <c r="B76" t="s">
        <v>743</v>
      </c>
      <c r="C76" s="1">
        <f t="shared" si="1"/>
        <v>24</v>
      </c>
      <c r="N76" s="1">
        <v>24</v>
      </c>
      <c r="AY76" s="1"/>
      <c r="AZ76" s="1"/>
    </row>
    <row r="77" spans="1:52" x14ac:dyDescent="0.25">
      <c r="A77" s="1">
        <v>76</v>
      </c>
      <c r="B77" t="s">
        <v>730</v>
      </c>
      <c r="C77" s="1">
        <f t="shared" si="1"/>
        <v>24</v>
      </c>
      <c r="Q77" s="1">
        <v>24</v>
      </c>
      <c r="AY77" s="1"/>
      <c r="AZ77" s="1"/>
    </row>
    <row r="78" spans="1:52" x14ac:dyDescent="0.25">
      <c r="A78" s="1">
        <v>77</v>
      </c>
      <c r="B78" t="s">
        <v>615</v>
      </c>
      <c r="C78" s="1">
        <f t="shared" si="1"/>
        <v>24</v>
      </c>
      <c r="AI78" s="1">
        <v>7</v>
      </c>
      <c r="AN78" s="1">
        <v>17</v>
      </c>
      <c r="AY78" s="1"/>
      <c r="AZ78" s="1"/>
    </row>
    <row r="79" spans="1:52" x14ac:dyDescent="0.25">
      <c r="A79" s="1">
        <v>78</v>
      </c>
      <c r="B79" t="s">
        <v>454</v>
      </c>
      <c r="C79" s="1">
        <f t="shared" si="1"/>
        <v>24</v>
      </c>
      <c r="I79" s="1">
        <v>17</v>
      </c>
      <c r="M79" s="1">
        <v>7</v>
      </c>
      <c r="AY79" s="1"/>
      <c r="AZ79" s="1"/>
    </row>
    <row r="80" spans="1:52" x14ac:dyDescent="0.25">
      <c r="A80" s="1">
        <v>79</v>
      </c>
      <c r="B80" t="s">
        <v>728</v>
      </c>
      <c r="C80" s="1">
        <f t="shared" si="1"/>
        <v>23</v>
      </c>
      <c r="Q80" s="1">
        <v>23</v>
      </c>
      <c r="AY80" s="1"/>
      <c r="AZ80" s="1"/>
    </row>
    <row r="81" spans="1:52" x14ac:dyDescent="0.25">
      <c r="A81" s="1">
        <v>80</v>
      </c>
      <c r="B81" t="s">
        <v>78</v>
      </c>
      <c r="C81" s="1">
        <f t="shared" si="1"/>
        <v>23</v>
      </c>
      <c r="AR81" s="1">
        <v>23</v>
      </c>
      <c r="AY81" s="1"/>
      <c r="AZ81" s="1"/>
    </row>
    <row r="82" spans="1:52" x14ac:dyDescent="0.25">
      <c r="A82" s="1">
        <v>81</v>
      </c>
      <c r="B82" t="s">
        <v>610</v>
      </c>
      <c r="C82" s="1">
        <f t="shared" si="1"/>
        <v>23</v>
      </c>
      <c r="AO82" s="1">
        <v>23</v>
      </c>
      <c r="AY82" s="1"/>
      <c r="AZ82" s="1"/>
    </row>
    <row r="83" spans="1:52" x14ac:dyDescent="0.25">
      <c r="A83" s="1">
        <v>82</v>
      </c>
      <c r="B83" t="s">
        <v>650</v>
      </c>
      <c r="C83" s="1">
        <f t="shared" si="1"/>
        <v>23</v>
      </c>
      <c r="AE83" s="1">
        <v>23</v>
      </c>
      <c r="AY83" s="1"/>
      <c r="AZ83" s="1"/>
    </row>
    <row r="84" spans="1:52" x14ac:dyDescent="0.25">
      <c r="A84" s="1">
        <v>83</v>
      </c>
      <c r="B84" t="s">
        <v>651</v>
      </c>
      <c r="C84" s="1">
        <f t="shared" si="1"/>
        <v>23</v>
      </c>
      <c r="AE84" s="1">
        <v>23</v>
      </c>
      <c r="AY84" s="1"/>
      <c r="AZ84" s="1"/>
    </row>
    <row r="85" spans="1:52" x14ac:dyDescent="0.25">
      <c r="A85" s="1">
        <v>84</v>
      </c>
      <c r="B85" t="s">
        <v>759</v>
      </c>
      <c r="C85" s="1">
        <f t="shared" si="1"/>
        <v>22</v>
      </c>
      <c r="I85" s="1">
        <v>22</v>
      </c>
      <c r="AY85" s="1"/>
      <c r="AZ85" s="1"/>
    </row>
    <row r="86" spans="1:52" x14ac:dyDescent="0.25">
      <c r="A86" s="1">
        <v>85</v>
      </c>
      <c r="B86" t="s">
        <v>707</v>
      </c>
      <c r="C86" s="1">
        <f t="shared" si="1"/>
        <v>22</v>
      </c>
      <c r="S86" s="1">
        <v>22</v>
      </c>
      <c r="AY86" s="1"/>
      <c r="AZ86" s="1"/>
    </row>
    <row r="87" spans="1:52" x14ac:dyDescent="0.25">
      <c r="A87" s="1">
        <v>86</v>
      </c>
      <c r="B87" t="s">
        <v>709</v>
      </c>
      <c r="C87" s="1">
        <f t="shared" si="1"/>
        <v>22</v>
      </c>
      <c r="S87" s="1">
        <v>22</v>
      </c>
      <c r="AY87" s="1"/>
      <c r="AZ87" s="1"/>
    </row>
    <row r="88" spans="1:52" x14ac:dyDescent="0.25">
      <c r="A88" s="1">
        <v>87</v>
      </c>
      <c r="B88" t="s">
        <v>563</v>
      </c>
      <c r="C88" s="1">
        <f t="shared" si="1"/>
        <v>22</v>
      </c>
      <c r="AX88" s="1">
        <v>22</v>
      </c>
      <c r="AY88" s="1"/>
      <c r="AZ88" s="1"/>
    </row>
    <row r="89" spans="1:52" x14ac:dyDescent="0.25">
      <c r="A89" s="1">
        <v>88</v>
      </c>
      <c r="B89" t="s">
        <v>617</v>
      </c>
      <c r="C89" s="1">
        <f t="shared" si="1"/>
        <v>22</v>
      </c>
      <c r="AN89" s="1">
        <v>22</v>
      </c>
      <c r="AY89" s="1"/>
      <c r="AZ89" s="1"/>
    </row>
    <row r="90" spans="1:52" x14ac:dyDescent="0.25">
      <c r="A90" s="1">
        <v>89</v>
      </c>
      <c r="B90" t="s">
        <v>652</v>
      </c>
      <c r="C90" s="1">
        <f t="shared" si="1"/>
        <v>22</v>
      </c>
      <c r="AE90" s="1">
        <v>22</v>
      </c>
      <c r="AY90" s="1"/>
      <c r="AZ90" s="1"/>
    </row>
    <row r="91" spans="1:52" x14ac:dyDescent="0.25">
      <c r="A91" s="1">
        <v>90</v>
      </c>
      <c r="B91" t="s">
        <v>667</v>
      </c>
      <c r="C91" s="1">
        <f t="shared" si="1"/>
        <v>22</v>
      </c>
      <c r="AA91" s="1">
        <v>22</v>
      </c>
      <c r="AY91" s="1"/>
      <c r="AZ91" s="1"/>
    </row>
    <row r="92" spans="1:52" x14ac:dyDescent="0.25">
      <c r="A92" s="1">
        <v>91</v>
      </c>
      <c r="B92" t="s">
        <v>688</v>
      </c>
      <c r="C92" s="1">
        <f t="shared" si="1"/>
        <v>22</v>
      </c>
      <c r="V92" s="1">
        <v>22</v>
      </c>
      <c r="AY92" s="1"/>
      <c r="AZ92" s="1"/>
    </row>
    <row r="93" spans="1:52" x14ac:dyDescent="0.25">
      <c r="A93" s="1">
        <v>92</v>
      </c>
      <c r="B93" t="s">
        <v>746</v>
      </c>
      <c r="C93" s="1">
        <f t="shared" si="1"/>
        <v>21</v>
      </c>
      <c r="L93" s="1">
        <v>21</v>
      </c>
      <c r="AY93" s="1"/>
      <c r="AZ93" s="1"/>
    </row>
    <row r="94" spans="1:52" x14ac:dyDescent="0.25">
      <c r="A94" s="1">
        <v>93</v>
      </c>
      <c r="B94" t="s">
        <v>738</v>
      </c>
      <c r="C94" s="1">
        <f t="shared" si="1"/>
        <v>21</v>
      </c>
      <c r="O94" s="1">
        <v>21</v>
      </c>
      <c r="AY94" s="1"/>
      <c r="AZ94" s="1"/>
    </row>
    <row r="95" spans="1:52" x14ac:dyDescent="0.25">
      <c r="A95" s="1">
        <v>94</v>
      </c>
      <c r="B95" t="s">
        <v>720</v>
      </c>
      <c r="C95" s="1">
        <f t="shared" si="1"/>
        <v>21</v>
      </c>
      <c r="R95" s="1">
        <v>21</v>
      </c>
      <c r="AY95" s="1"/>
      <c r="AZ95" s="1"/>
    </row>
    <row r="96" spans="1:52" x14ac:dyDescent="0.25">
      <c r="A96" s="1">
        <v>95</v>
      </c>
      <c r="B96" t="s">
        <v>675</v>
      </c>
      <c r="C96" s="1">
        <f t="shared" si="1"/>
        <v>21</v>
      </c>
      <c r="X96" s="1">
        <v>21</v>
      </c>
      <c r="AY96" s="1"/>
      <c r="AZ96" s="1"/>
    </row>
    <row r="97" spans="1:52" x14ac:dyDescent="0.25">
      <c r="A97" s="1">
        <v>96</v>
      </c>
      <c r="B97" t="s">
        <v>635</v>
      </c>
      <c r="C97" s="1">
        <f t="shared" si="1"/>
        <v>21</v>
      </c>
      <c r="AH97" s="1">
        <v>21</v>
      </c>
      <c r="AY97" s="1"/>
      <c r="AZ97" s="1"/>
    </row>
    <row r="98" spans="1:52" x14ac:dyDescent="0.25">
      <c r="A98" s="1">
        <v>97</v>
      </c>
      <c r="B98" t="s">
        <v>710</v>
      </c>
      <c r="C98" s="1">
        <f t="shared" si="1"/>
        <v>20</v>
      </c>
      <c r="S98" s="1">
        <v>20</v>
      </c>
      <c r="AY98" s="1"/>
      <c r="AZ98" s="1"/>
    </row>
    <row r="99" spans="1:52" x14ac:dyDescent="0.25">
      <c r="A99" s="1">
        <v>98</v>
      </c>
      <c r="B99" t="s">
        <v>564</v>
      </c>
      <c r="C99" s="1">
        <f t="shared" si="1"/>
        <v>20</v>
      </c>
      <c r="AX99" s="1">
        <v>20</v>
      </c>
      <c r="AY99" s="1"/>
      <c r="AZ99" s="1"/>
    </row>
    <row r="100" spans="1:52" x14ac:dyDescent="0.25">
      <c r="A100" s="1">
        <v>99</v>
      </c>
      <c r="B100" t="s">
        <v>590</v>
      </c>
      <c r="C100" s="1">
        <f t="shared" si="1"/>
        <v>20</v>
      </c>
      <c r="AR100" s="1">
        <v>20</v>
      </c>
      <c r="AY100" s="1"/>
      <c r="AZ100" s="1"/>
    </row>
    <row r="101" spans="1:52" x14ac:dyDescent="0.25">
      <c r="A101" s="1">
        <v>100</v>
      </c>
      <c r="B101" t="s">
        <v>737</v>
      </c>
      <c r="C101" s="1">
        <f t="shared" si="1"/>
        <v>19</v>
      </c>
      <c r="O101" s="1">
        <v>19</v>
      </c>
      <c r="AY101" s="1"/>
      <c r="AZ101" s="1"/>
    </row>
    <row r="102" spans="1:52" x14ac:dyDescent="0.25">
      <c r="A102" s="1">
        <v>101</v>
      </c>
      <c r="B102" t="s">
        <v>740</v>
      </c>
      <c r="C102" s="1">
        <f t="shared" si="1"/>
        <v>19</v>
      </c>
      <c r="O102" s="1">
        <v>19</v>
      </c>
      <c r="AY102" s="1"/>
      <c r="AZ102" s="1"/>
    </row>
    <row r="103" spans="1:52" x14ac:dyDescent="0.25">
      <c r="A103" s="1">
        <v>102</v>
      </c>
      <c r="B103" t="s">
        <v>719</v>
      </c>
      <c r="C103" s="1">
        <f t="shared" si="1"/>
        <v>19</v>
      </c>
      <c r="R103" s="1">
        <v>19</v>
      </c>
      <c r="AY103" s="1"/>
      <c r="AZ103" s="1"/>
    </row>
    <row r="104" spans="1:52" x14ac:dyDescent="0.25">
      <c r="A104" s="1">
        <v>103</v>
      </c>
      <c r="B104" t="s">
        <v>623</v>
      </c>
      <c r="C104" s="1">
        <f t="shared" si="1"/>
        <v>19</v>
      </c>
      <c r="AM104" s="1">
        <v>19</v>
      </c>
      <c r="AY104" s="1"/>
      <c r="AZ104" s="1"/>
    </row>
    <row r="105" spans="1:52" x14ac:dyDescent="0.25">
      <c r="A105" s="1">
        <v>104</v>
      </c>
      <c r="B105" t="s">
        <v>685</v>
      </c>
      <c r="C105" s="1">
        <f t="shared" si="1"/>
        <v>19</v>
      </c>
      <c r="V105" s="1">
        <v>19</v>
      </c>
      <c r="AY105" s="1"/>
      <c r="AZ105" s="1"/>
    </row>
    <row r="106" spans="1:52" x14ac:dyDescent="0.25">
      <c r="A106" s="1">
        <v>105</v>
      </c>
      <c r="B106" t="s">
        <v>766</v>
      </c>
      <c r="C106" s="1">
        <f t="shared" si="1"/>
        <v>18</v>
      </c>
      <c r="G106" s="1">
        <v>18</v>
      </c>
      <c r="AY106" s="1"/>
      <c r="AZ106" s="1"/>
    </row>
    <row r="107" spans="1:52" x14ac:dyDescent="0.25">
      <c r="A107" s="1">
        <v>106</v>
      </c>
      <c r="B107" t="s">
        <v>733</v>
      </c>
      <c r="C107" s="1">
        <f t="shared" si="1"/>
        <v>18</v>
      </c>
      <c r="P107" s="1">
        <v>18</v>
      </c>
      <c r="AY107" s="1"/>
      <c r="AZ107" s="1"/>
    </row>
    <row r="108" spans="1:52" x14ac:dyDescent="0.25">
      <c r="A108" s="1">
        <v>107</v>
      </c>
      <c r="B108" t="s">
        <v>729</v>
      </c>
      <c r="C108" s="1">
        <f t="shared" si="1"/>
        <v>18</v>
      </c>
      <c r="Q108" s="1">
        <v>18</v>
      </c>
      <c r="AY108" s="1"/>
      <c r="AZ108" s="1"/>
    </row>
    <row r="109" spans="1:52" x14ac:dyDescent="0.25">
      <c r="A109" s="1">
        <v>108</v>
      </c>
      <c r="B109" t="s">
        <v>722</v>
      </c>
      <c r="C109" s="1">
        <f t="shared" si="1"/>
        <v>18</v>
      </c>
      <c r="R109" s="1">
        <v>18</v>
      </c>
      <c r="AY109" s="1"/>
      <c r="AZ109" s="1"/>
    </row>
    <row r="110" spans="1:52" x14ac:dyDescent="0.25">
      <c r="A110" s="1">
        <v>109</v>
      </c>
      <c r="B110" t="s">
        <v>673</v>
      </c>
      <c r="C110" s="1">
        <f t="shared" si="1"/>
        <v>18</v>
      </c>
      <c r="X110" s="1">
        <v>18</v>
      </c>
      <c r="AY110" s="1"/>
      <c r="AZ110" s="1"/>
    </row>
    <row r="111" spans="1:52" x14ac:dyDescent="0.25">
      <c r="A111" s="1">
        <v>110</v>
      </c>
      <c r="B111" t="s">
        <v>614</v>
      </c>
      <c r="C111" s="1">
        <f t="shared" si="1"/>
        <v>18</v>
      </c>
      <c r="AN111" s="1">
        <v>18</v>
      </c>
      <c r="AY111" s="1"/>
      <c r="AZ111" s="1"/>
    </row>
    <row r="112" spans="1:52" x14ac:dyDescent="0.25">
      <c r="A112" s="1">
        <v>111</v>
      </c>
      <c r="B112" t="s">
        <v>261</v>
      </c>
      <c r="C112" s="1">
        <f t="shared" si="1"/>
        <v>18</v>
      </c>
      <c r="AM112" s="1">
        <v>18</v>
      </c>
      <c r="AY112" s="1"/>
      <c r="AZ112" s="1"/>
    </row>
    <row r="113" spans="1:52" x14ac:dyDescent="0.25">
      <c r="A113" s="1">
        <v>112</v>
      </c>
      <c r="B113" t="s">
        <v>724</v>
      </c>
      <c r="C113" s="1">
        <f t="shared" si="1"/>
        <v>17</v>
      </c>
      <c r="R113" s="1">
        <v>17</v>
      </c>
      <c r="AY113" s="1"/>
      <c r="AZ113" s="1"/>
    </row>
    <row r="114" spans="1:52" x14ac:dyDescent="0.25">
      <c r="A114" s="1">
        <v>113</v>
      </c>
      <c r="B114" t="s">
        <v>703</v>
      </c>
      <c r="C114" s="1">
        <f t="shared" si="1"/>
        <v>17</v>
      </c>
      <c r="U114" s="1">
        <v>17</v>
      </c>
      <c r="AE114" s="39"/>
      <c r="AO114" s="39"/>
      <c r="AY114" s="1"/>
      <c r="AZ114" s="1"/>
    </row>
    <row r="115" spans="1:52" x14ac:dyDescent="0.25">
      <c r="A115" s="1">
        <v>114</v>
      </c>
      <c r="B115" t="s">
        <v>582</v>
      </c>
      <c r="C115" s="1">
        <f t="shared" si="1"/>
        <v>17</v>
      </c>
      <c r="AT115" s="1">
        <v>17</v>
      </c>
      <c r="AY115" s="1"/>
      <c r="AZ115" s="1"/>
    </row>
    <row r="116" spans="1:52" x14ac:dyDescent="0.25">
      <c r="A116" s="1">
        <v>115</v>
      </c>
      <c r="B116" t="s">
        <v>571</v>
      </c>
      <c r="C116" s="1">
        <f t="shared" si="1"/>
        <v>17</v>
      </c>
      <c r="AW116" s="1">
        <v>17</v>
      </c>
      <c r="AY116" s="1"/>
      <c r="AZ116" s="1"/>
    </row>
    <row r="117" spans="1:52" x14ac:dyDescent="0.25">
      <c r="A117" s="1">
        <v>116</v>
      </c>
      <c r="B117" t="s">
        <v>547</v>
      </c>
      <c r="C117" s="1">
        <f t="shared" si="1"/>
        <v>17</v>
      </c>
      <c r="AY117" s="1"/>
      <c r="AZ117" s="1">
        <v>17</v>
      </c>
    </row>
    <row r="118" spans="1:52" x14ac:dyDescent="0.25">
      <c r="A118" s="1">
        <v>117</v>
      </c>
      <c r="B118" t="s">
        <v>124</v>
      </c>
      <c r="C118" s="1">
        <f t="shared" si="1"/>
        <v>17</v>
      </c>
      <c r="AY118" s="1"/>
      <c r="AZ118" s="1">
        <v>17</v>
      </c>
    </row>
    <row r="119" spans="1:52" x14ac:dyDescent="0.25">
      <c r="A119" s="1">
        <v>118</v>
      </c>
      <c r="B119" t="s">
        <v>609</v>
      </c>
      <c r="C119" s="1">
        <f t="shared" si="1"/>
        <v>17</v>
      </c>
      <c r="AO119" s="1">
        <v>17</v>
      </c>
      <c r="AY119" s="1"/>
      <c r="AZ119" s="1"/>
    </row>
    <row r="120" spans="1:52" x14ac:dyDescent="0.25">
      <c r="A120" s="1">
        <v>119</v>
      </c>
      <c r="B120" t="s">
        <v>616</v>
      </c>
      <c r="C120" s="1">
        <f t="shared" si="1"/>
        <v>17</v>
      </c>
      <c r="AJ120" s="1">
        <v>8</v>
      </c>
      <c r="AN120" s="1">
        <v>9</v>
      </c>
      <c r="AY120" s="1"/>
      <c r="AZ120" s="1"/>
    </row>
    <row r="121" spans="1:52" x14ac:dyDescent="0.25">
      <c r="A121" s="1">
        <v>120</v>
      </c>
      <c r="B121" t="s">
        <v>646</v>
      </c>
      <c r="C121" s="1">
        <f t="shared" si="1"/>
        <v>17</v>
      </c>
      <c r="AF121" s="1">
        <v>17</v>
      </c>
      <c r="AY121" s="1"/>
      <c r="AZ121" s="1"/>
    </row>
    <row r="122" spans="1:52" x14ac:dyDescent="0.25">
      <c r="A122" s="1">
        <v>121</v>
      </c>
      <c r="B122" t="s">
        <v>693</v>
      </c>
      <c r="C122" s="1">
        <f t="shared" si="1"/>
        <v>17</v>
      </c>
      <c r="W122" s="1">
        <v>17</v>
      </c>
      <c r="AY122" s="1"/>
      <c r="AZ122" s="1"/>
    </row>
    <row r="123" spans="1:52" x14ac:dyDescent="0.25">
      <c r="A123" s="1">
        <v>122</v>
      </c>
      <c r="B123" t="s">
        <v>739</v>
      </c>
      <c r="C123" s="1">
        <f t="shared" si="1"/>
        <v>16</v>
      </c>
      <c r="O123" s="1">
        <v>16</v>
      </c>
      <c r="AY123" s="1"/>
      <c r="AZ123" s="1"/>
    </row>
    <row r="124" spans="1:52" x14ac:dyDescent="0.25">
      <c r="A124" s="1">
        <v>123</v>
      </c>
      <c r="B124" t="s">
        <v>734</v>
      </c>
      <c r="C124" s="1">
        <f t="shared" si="1"/>
        <v>16</v>
      </c>
      <c r="P124" s="1">
        <v>16</v>
      </c>
      <c r="AY124" s="1"/>
      <c r="AZ124" s="1"/>
    </row>
    <row r="125" spans="1:52" x14ac:dyDescent="0.25">
      <c r="A125" s="1">
        <v>124</v>
      </c>
      <c r="B125" t="s">
        <v>677</v>
      </c>
      <c r="C125" s="1">
        <f t="shared" si="1"/>
        <v>16</v>
      </c>
      <c r="Y125" s="1">
        <v>16</v>
      </c>
      <c r="AY125" s="1"/>
      <c r="AZ125" s="1"/>
    </row>
    <row r="126" spans="1:52" x14ac:dyDescent="0.25">
      <c r="A126" s="1">
        <v>125</v>
      </c>
      <c r="B126" t="s">
        <v>580</v>
      </c>
      <c r="C126" s="1">
        <f t="shared" si="1"/>
        <v>16</v>
      </c>
      <c r="AT126" s="1">
        <v>16</v>
      </c>
      <c r="AY126" s="1"/>
      <c r="AZ126" s="1"/>
    </row>
    <row r="127" spans="1:52" x14ac:dyDescent="0.25">
      <c r="A127" s="1">
        <v>126</v>
      </c>
      <c r="B127" t="s">
        <v>603</v>
      </c>
      <c r="C127" s="1">
        <f t="shared" si="1"/>
        <v>16</v>
      </c>
      <c r="AP127" s="1">
        <v>16</v>
      </c>
      <c r="AY127" s="1"/>
      <c r="AZ127" s="1"/>
    </row>
    <row r="128" spans="1:52" x14ac:dyDescent="0.25">
      <c r="A128" s="1">
        <v>127</v>
      </c>
      <c r="B128" t="s">
        <v>634</v>
      </c>
      <c r="C128" s="1">
        <f t="shared" si="1"/>
        <v>16</v>
      </c>
      <c r="AH128" s="1">
        <v>16</v>
      </c>
      <c r="AY128" s="1"/>
      <c r="AZ128" s="1"/>
    </row>
    <row r="129" spans="1:52" x14ac:dyDescent="0.25">
      <c r="A129" s="1">
        <v>128</v>
      </c>
      <c r="B129" t="s">
        <v>643</v>
      </c>
      <c r="C129" s="1">
        <f t="shared" si="1"/>
        <v>16</v>
      </c>
      <c r="AG129" s="1">
        <v>16</v>
      </c>
      <c r="AY129" s="1"/>
      <c r="AZ129" s="1"/>
    </row>
    <row r="130" spans="1:52" x14ac:dyDescent="0.25">
      <c r="A130" s="1">
        <v>129</v>
      </c>
      <c r="B130" t="s">
        <v>777</v>
      </c>
      <c r="C130" s="1">
        <f t="shared" ref="C130:C193" si="2">SUM(D130:AZ130)</f>
        <v>15</v>
      </c>
      <c r="E130" s="1">
        <v>15</v>
      </c>
      <c r="AS130" s="39"/>
      <c r="AU130" s="39"/>
      <c r="AW130" s="39"/>
      <c r="AX130" s="39"/>
      <c r="AY130" s="1"/>
      <c r="AZ130" s="1"/>
    </row>
    <row r="131" spans="1:52" x14ac:dyDescent="0.25">
      <c r="A131" s="1">
        <v>130</v>
      </c>
      <c r="B131" t="s">
        <v>753</v>
      </c>
      <c r="C131" s="1">
        <f t="shared" si="2"/>
        <v>15</v>
      </c>
      <c r="J131" s="1">
        <v>15</v>
      </c>
      <c r="AH131" s="39"/>
      <c r="AY131" s="1"/>
      <c r="AZ131" s="1"/>
    </row>
    <row r="132" spans="1:52" x14ac:dyDescent="0.25">
      <c r="A132" s="1">
        <v>131</v>
      </c>
      <c r="B132" t="s">
        <v>389</v>
      </c>
      <c r="C132" s="1">
        <f t="shared" si="2"/>
        <v>15</v>
      </c>
      <c r="AS132" s="1">
        <v>15</v>
      </c>
      <c r="AY132" s="1"/>
      <c r="AZ132" s="1"/>
    </row>
    <row r="133" spans="1:52" x14ac:dyDescent="0.25">
      <c r="A133" s="1">
        <v>132</v>
      </c>
      <c r="B133" t="s">
        <v>606</v>
      </c>
      <c r="C133" s="1">
        <f t="shared" si="2"/>
        <v>15</v>
      </c>
      <c r="AO133" s="1">
        <v>15</v>
      </c>
      <c r="AY133" s="1"/>
      <c r="AZ133" s="1"/>
    </row>
    <row r="134" spans="1:52" x14ac:dyDescent="0.25">
      <c r="A134" s="1">
        <v>133</v>
      </c>
      <c r="B134" t="s">
        <v>607</v>
      </c>
      <c r="C134" s="1">
        <f t="shared" si="2"/>
        <v>15</v>
      </c>
      <c r="AO134" s="1">
        <v>15</v>
      </c>
      <c r="AY134" s="1"/>
      <c r="AZ134" s="1"/>
    </row>
    <row r="135" spans="1:52" x14ac:dyDescent="0.25">
      <c r="A135" s="1">
        <v>134</v>
      </c>
      <c r="B135" t="s">
        <v>608</v>
      </c>
      <c r="C135" s="1">
        <f t="shared" si="2"/>
        <v>15</v>
      </c>
      <c r="AO135" s="1">
        <v>15</v>
      </c>
      <c r="AY135" s="1"/>
      <c r="AZ135" s="1"/>
    </row>
    <row r="136" spans="1:52" x14ac:dyDescent="0.25">
      <c r="A136" s="1">
        <v>135</v>
      </c>
      <c r="B136" t="s">
        <v>653</v>
      </c>
      <c r="C136" s="1">
        <f t="shared" si="2"/>
        <v>15</v>
      </c>
      <c r="AE136" s="1">
        <v>15</v>
      </c>
      <c r="AY136" s="1"/>
      <c r="AZ136" s="1"/>
    </row>
    <row r="137" spans="1:52" x14ac:dyDescent="0.25">
      <c r="A137" s="1">
        <v>136</v>
      </c>
      <c r="B137" t="s">
        <v>662</v>
      </c>
      <c r="C137" s="1">
        <f t="shared" si="2"/>
        <v>15</v>
      </c>
      <c r="AD137" s="1">
        <v>15</v>
      </c>
      <c r="AY137" s="1"/>
      <c r="AZ137" s="1"/>
    </row>
    <row r="138" spans="1:52" x14ac:dyDescent="0.25">
      <c r="A138" s="1">
        <v>137</v>
      </c>
      <c r="B138" t="s">
        <v>663</v>
      </c>
      <c r="C138" s="1">
        <f t="shared" si="2"/>
        <v>15</v>
      </c>
      <c r="AD138" s="1">
        <v>15</v>
      </c>
      <c r="AY138" s="1"/>
      <c r="AZ138" s="1"/>
    </row>
    <row r="139" spans="1:52" x14ac:dyDescent="0.25">
      <c r="A139" s="1">
        <v>138</v>
      </c>
      <c r="B139" t="s">
        <v>725</v>
      </c>
      <c r="C139" s="1">
        <f t="shared" si="2"/>
        <v>14</v>
      </c>
      <c r="R139" s="1">
        <v>14</v>
      </c>
      <c r="AY139" s="1"/>
      <c r="AZ139" s="1"/>
    </row>
    <row r="140" spans="1:52" x14ac:dyDescent="0.25">
      <c r="A140" s="1">
        <v>139</v>
      </c>
      <c r="B140" t="s">
        <v>715</v>
      </c>
      <c r="C140" s="1">
        <f t="shared" si="2"/>
        <v>14</v>
      </c>
      <c r="U140" s="1">
        <v>14</v>
      </c>
      <c r="AY140" s="1"/>
      <c r="AZ140" s="1"/>
    </row>
    <row r="141" spans="1:52" x14ac:dyDescent="0.25">
      <c r="A141" s="1">
        <v>140</v>
      </c>
      <c r="B141" t="s">
        <v>678</v>
      </c>
      <c r="C141" s="1">
        <f t="shared" si="2"/>
        <v>14</v>
      </c>
      <c r="Y141" s="1">
        <v>14</v>
      </c>
      <c r="AY141" s="1"/>
      <c r="AZ141" s="1"/>
    </row>
    <row r="142" spans="1:52" x14ac:dyDescent="0.25">
      <c r="A142" s="1">
        <v>141</v>
      </c>
      <c r="B142" t="s">
        <v>679</v>
      </c>
      <c r="C142" s="1">
        <f t="shared" si="2"/>
        <v>14</v>
      </c>
      <c r="Y142" s="1">
        <v>14</v>
      </c>
      <c r="AY142" s="1"/>
      <c r="AZ142" s="1"/>
    </row>
    <row r="143" spans="1:52" x14ac:dyDescent="0.25">
      <c r="A143" s="1">
        <v>142</v>
      </c>
      <c r="B143" t="s">
        <v>595</v>
      </c>
      <c r="C143" s="1">
        <f t="shared" si="2"/>
        <v>14</v>
      </c>
      <c r="AQ143" s="1">
        <v>14</v>
      </c>
      <c r="AY143" s="1"/>
      <c r="AZ143" s="1"/>
    </row>
    <row r="144" spans="1:52" x14ac:dyDescent="0.25">
      <c r="A144" s="1">
        <v>143</v>
      </c>
      <c r="B144" t="s">
        <v>584</v>
      </c>
      <c r="C144" s="1">
        <f t="shared" si="2"/>
        <v>14</v>
      </c>
      <c r="AT144" s="1">
        <v>14</v>
      </c>
      <c r="AY144" s="1"/>
      <c r="AZ144" s="1"/>
    </row>
    <row r="145" spans="1:52" x14ac:dyDescent="0.25">
      <c r="A145" s="1">
        <v>144</v>
      </c>
      <c r="B145" t="s">
        <v>565</v>
      </c>
      <c r="C145" s="1">
        <f t="shared" si="2"/>
        <v>14</v>
      </c>
      <c r="AX145" s="1">
        <v>14</v>
      </c>
      <c r="AY145" s="1"/>
      <c r="AZ145" s="1"/>
    </row>
    <row r="146" spans="1:52" x14ac:dyDescent="0.25">
      <c r="A146" s="1">
        <v>145</v>
      </c>
      <c r="B146" t="s">
        <v>636</v>
      </c>
      <c r="C146" s="1">
        <f t="shared" si="2"/>
        <v>14</v>
      </c>
      <c r="AH146" s="1">
        <v>14</v>
      </c>
      <c r="AY146" s="1"/>
      <c r="AZ146" s="1"/>
    </row>
    <row r="147" spans="1:52" x14ac:dyDescent="0.25">
      <c r="A147" s="1">
        <v>146</v>
      </c>
      <c r="B147" t="s">
        <v>641</v>
      </c>
      <c r="C147" s="1">
        <f t="shared" si="2"/>
        <v>14</v>
      </c>
      <c r="AG147" s="1">
        <v>14</v>
      </c>
      <c r="AY147" s="1"/>
      <c r="AZ147" s="1"/>
    </row>
    <row r="148" spans="1:52" x14ac:dyDescent="0.25">
      <c r="A148" s="1">
        <v>147</v>
      </c>
      <c r="B148" t="s">
        <v>684</v>
      </c>
      <c r="C148" s="1">
        <f t="shared" si="2"/>
        <v>14</v>
      </c>
      <c r="V148" s="1">
        <v>14</v>
      </c>
      <c r="AY148" s="1"/>
      <c r="AZ148" s="1"/>
    </row>
    <row r="149" spans="1:52" x14ac:dyDescent="0.25">
      <c r="A149" s="1">
        <v>148</v>
      </c>
      <c r="B149" t="s">
        <v>692</v>
      </c>
      <c r="C149" s="1">
        <f t="shared" si="2"/>
        <v>14</v>
      </c>
      <c r="W149" s="1">
        <v>14</v>
      </c>
      <c r="AY149" s="1"/>
      <c r="AZ149" s="1"/>
    </row>
    <row r="150" spans="1:52" x14ac:dyDescent="0.25">
      <c r="A150" s="1">
        <v>149</v>
      </c>
      <c r="B150" t="s">
        <v>771</v>
      </c>
      <c r="C150" s="1">
        <f t="shared" si="2"/>
        <v>13</v>
      </c>
      <c r="F150" s="1">
        <v>13</v>
      </c>
      <c r="AY150" s="1"/>
      <c r="AZ150" s="1"/>
    </row>
    <row r="151" spans="1:52" x14ac:dyDescent="0.25">
      <c r="A151" s="1">
        <v>150</v>
      </c>
      <c r="B151" t="s">
        <v>700</v>
      </c>
      <c r="C151" s="1">
        <f t="shared" si="2"/>
        <v>13</v>
      </c>
      <c r="T151" s="1">
        <v>13</v>
      </c>
      <c r="AE151" s="39"/>
      <c r="AO151" s="39"/>
      <c r="AY151" s="1"/>
      <c r="AZ151" s="1"/>
    </row>
    <row r="152" spans="1:52" x14ac:dyDescent="0.25">
      <c r="A152" s="1">
        <v>151</v>
      </c>
      <c r="B152" t="s">
        <v>575</v>
      </c>
      <c r="C152" s="1">
        <f t="shared" si="2"/>
        <v>13</v>
      </c>
      <c r="AV152" s="1">
        <v>13</v>
      </c>
      <c r="AY152" s="1"/>
      <c r="AZ152" s="1"/>
    </row>
    <row r="153" spans="1:52" x14ac:dyDescent="0.25">
      <c r="A153" s="1">
        <v>152</v>
      </c>
      <c r="B153" t="s">
        <v>566</v>
      </c>
      <c r="C153" s="1">
        <f t="shared" si="2"/>
        <v>13</v>
      </c>
      <c r="AX153" s="1">
        <v>13</v>
      </c>
      <c r="AY153" s="1"/>
      <c r="AZ153" s="1"/>
    </row>
    <row r="154" spans="1:52" x14ac:dyDescent="0.25">
      <c r="A154" s="1">
        <v>153</v>
      </c>
      <c r="B154" t="s">
        <v>637</v>
      </c>
      <c r="C154" s="1">
        <f t="shared" si="2"/>
        <v>13</v>
      </c>
      <c r="AH154" s="1">
        <v>13</v>
      </c>
      <c r="AY154" s="1"/>
      <c r="AZ154" s="1"/>
    </row>
    <row r="155" spans="1:52" x14ac:dyDescent="0.25">
      <c r="A155" s="1">
        <v>154</v>
      </c>
      <c r="B155" t="s">
        <v>665</v>
      </c>
      <c r="C155" s="1">
        <f t="shared" si="2"/>
        <v>13</v>
      </c>
      <c r="AA155" s="1">
        <v>13</v>
      </c>
      <c r="AY155" s="1"/>
      <c r="AZ155" s="1"/>
    </row>
    <row r="156" spans="1:52" x14ac:dyDescent="0.25">
      <c r="A156" s="1">
        <v>155</v>
      </c>
      <c r="B156" t="s">
        <v>754</v>
      </c>
      <c r="C156" s="1">
        <f t="shared" si="2"/>
        <v>12</v>
      </c>
      <c r="J156" s="1">
        <v>12</v>
      </c>
      <c r="AH156" s="39"/>
      <c r="AY156" s="1"/>
      <c r="AZ156" s="1"/>
    </row>
    <row r="157" spans="1:52" x14ac:dyDescent="0.25">
      <c r="A157" s="1">
        <v>156</v>
      </c>
      <c r="B157" t="s">
        <v>755</v>
      </c>
      <c r="C157" s="1">
        <f t="shared" si="2"/>
        <v>12</v>
      </c>
      <c r="J157" s="1">
        <v>12</v>
      </c>
      <c r="AH157" s="39"/>
      <c r="AY157" s="1"/>
      <c r="AZ157" s="1"/>
    </row>
    <row r="158" spans="1:52" x14ac:dyDescent="0.25">
      <c r="A158" s="1">
        <v>157</v>
      </c>
      <c r="B158" t="s">
        <v>741</v>
      </c>
      <c r="C158" s="1">
        <f t="shared" si="2"/>
        <v>12</v>
      </c>
      <c r="O158" s="1">
        <v>12</v>
      </c>
      <c r="AY158" s="1"/>
      <c r="AZ158" s="1"/>
    </row>
    <row r="159" spans="1:52" x14ac:dyDescent="0.25">
      <c r="A159" s="1">
        <v>158</v>
      </c>
      <c r="B159" t="s">
        <v>727</v>
      </c>
      <c r="C159" s="1">
        <f t="shared" si="2"/>
        <v>12</v>
      </c>
      <c r="Q159" s="1">
        <v>12</v>
      </c>
      <c r="AY159" s="1"/>
      <c r="AZ159" s="1"/>
    </row>
    <row r="160" spans="1:52" x14ac:dyDescent="0.25">
      <c r="A160" s="1">
        <v>159</v>
      </c>
      <c r="B160" t="s">
        <v>731</v>
      </c>
      <c r="C160" s="1">
        <f t="shared" si="2"/>
        <v>12</v>
      </c>
      <c r="Q160" s="1">
        <v>12</v>
      </c>
      <c r="AY160" s="1"/>
      <c r="AZ160" s="1"/>
    </row>
    <row r="161" spans="1:52" x14ac:dyDescent="0.25">
      <c r="A161" s="1">
        <v>160</v>
      </c>
      <c r="B161" t="s">
        <v>712</v>
      </c>
      <c r="C161" s="1">
        <f t="shared" si="2"/>
        <v>12</v>
      </c>
      <c r="U161" s="1">
        <v>12</v>
      </c>
      <c r="AY161" s="1"/>
      <c r="AZ161" s="1"/>
    </row>
    <row r="162" spans="1:52" x14ac:dyDescent="0.25">
      <c r="A162" s="1">
        <v>161</v>
      </c>
      <c r="B162" t="s">
        <v>704</v>
      </c>
      <c r="C162" s="1">
        <f t="shared" si="2"/>
        <v>12</v>
      </c>
      <c r="U162" s="1">
        <v>12</v>
      </c>
      <c r="AE162" s="39"/>
      <c r="AO162" s="39"/>
      <c r="AY162" s="1"/>
      <c r="AZ162" s="1"/>
    </row>
    <row r="163" spans="1:52" x14ac:dyDescent="0.25">
      <c r="A163" s="1">
        <v>162</v>
      </c>
      <c r="B163" t="s">
        <v>254</v>
      </c>
      <c r="C163" s="1">
        <f t="shared" si="2"/>
        <v>11</v>
      </c>
      <c r="M163" s="1">
        <v>11</v>
      </c>
      <c r="AY163" s="1"/>
      <c r="AZ163" s="1"/>
    </row>
    <row r="164" spans="1:52" x14ac:dyDescent="0.25">
      <c r="A164" s="1">
        <v>163</v>
      </c>
      <c r="B164" t="s">
        <v>713</v>
      </c>
      <c r="C164" s="1">
        <f t="shared" si="2"/>
        <v>11</v>
      </c>
      <c r="U164" s="1">
        <v>11</v>
      </c>
      <c r="AY164" s="1"/>
      <c r="AZ164" s="1"/>
    </row>
    <row r="165" spans="1:52" x14ac:dyDescent="0.25">
      <c r="A165" s="1">
        <v>164</v>
      </c>
      <c r="B165" t="s">
        <v>714</v>
      </c>
      <c r="C165" s="1">
        <f t="shared" si="2"/>
        <v>11</v>
      </c>
      <c r="U165" s="1">
        <v>11</v>
      </c>
      <c r="AY165" s="1"/>
      <c r="AZ165" s="1"/>
    </row>
    <row r="166" spans="1:52" x14ac:dyDescent="0.25">
      <c r="A166" s="1">
        <v>165</v>
      </c>
      <c r="B166" t="s">
        <v>680</v>
      </c>
      <c r="C166" s="1">
        <f t="shared" si="2"/>
        <v>11</v>
      </c>
      <c r="Y166" s="1">
        <v>11</v>
      </c>
      <c r="AY166" s="1"/>
      <c r="AZ166" s="1"/>
    </row>
    <row r="167" spans="1:52" x14ac:dyDescent="0.25">
      <c r="A167" s="1">
        <v>166</v>
      </c>
      <c r="B167" t="s">
        <v>207</v>
      </c>
      <c r="C167" s="1">
        <f t="shared" si="2"/>
        <v>11</v>
      </c>
      <c r="AU167" s="1">
        <v>11</v>
      </c>
      <c r="AY167" s="1"/>
      <c r="AZ167" s="1"/>
    </row>
    <row r="168" spans="1:52" x14ac:dyDescent="0.25">
      <c r="A168" s="1">
        <v>167</v>
      </c>
      <c r="B168" t="s">
        <v>686</v>
      </c>
      <c r="C168" s="1">
        <f t="shared" si="2"/>
        <v>11</v>
      </c>
      <c r="V168" s="1">
        <v>11</v>
      </c>
      <c r="AY168" s="1"/>
      <c r="AZ168" s="1"/>
    </row>
    <row r="169" spans="1:52" x14ac:dyDescent="0.25">
      <c r="A169" s="1">
        <v>168</v>
      </c>
      <c r="B169" t="s">
        <v>687</v>
      </c>
      <c r="C169" s="1">
        <f t="shared" si="2"/>
        <v>11</v>
      </c>
      <c r="V169" s="1">
        <v>11</v>
      </c>
      <c r="AY169" s="1"/>
      <c r="AZ169" s="1"/>
    </row>
    <row r="170" spans="1:52" x14ac:dyDescent="0.25">
      <c r="A170" s="1">
        <v>169</v>
      </c>
      <c r="B170" t="s">
        <v>756</v>
      </c>
      <c r="C170" s="1">
        <f t="shared" si="2"/>
        <v>10</v>
      </c>
      <c r="J170" s="1">
        <v>10</v>
      </c>
      <c r="AH170" s="39"/>
      <c r="AY170" s="1"/>
      <c r="AZ170" s="1"/>
    </row>
    <row r="171" spans="1:52" x14ac:dyDescent="0.25">
      <c r="A171" s="1">
        <v>170</v>
      </c>
      <c r="B171" t="s">
        <v>716</v>
      </c>
      <c r="C171" s="1">
        <f t="shared" si="2"/>
        <v>10</v>
      </c>
      <c r="U171" s="1">
        <v>10</v>
      </c>
      <c r="AY171" s="1"/>
      <c r="AZ171" s="1"/>
    </row>
    <row r="172" spans="1:52" x14ac:dyDescent="0.25">
      <c r="A172" s="1">
        <v>171</v>
      </c>
      <c r="B172" t="s">
        <v>581</v>
      </c>
      <c r="C172" s="1">
        <f t="shared" si="2"/>
        <v>10</v>
      </c>
      <c r="AT172" s="1">
        <v>10</v>
      </c>
      <c r="AY172" s="1"/>
      <c r="AZ172" s="1"/>
    </row>
    <row r="173" spans="1:52" x14ac:dyDescent="0.25">
      <c r="A173" s="1">
        <v>172</v>
      </c>
      <c r="B173" t="s">
        <v>552</v>
      </c>
      <c r="C173" s="1">
        <f t="shared" si="2"/>
        <v>10</v>
      </c>
      <c r="AY173" s="1"/>
      <c r="AZ173" s="1">
        <v>10</v>
      </c>
    </row>
    <row r="174" spans="1:52" x14ac:dyDescent="0.25">
      <c r="A174" s="1">
        <v>173</v>
      </c>
      <c r="B174" t="s">
        <v>598</v>
      </c>
      <c r="C174" s="1">
        <f t="shared" si="2"/>
        <v>10</v>
      </c>
      <c r="AQ174" s="1">
        <v>10</v>
      </c>
      <c r="AY174" s="1"/>
      <c r="AZ174" s="1"/>
    </row>
    <row r="175" spans="1:52" x14ac:dyDescent="0.25">
      <c r="A175" s="1">
        <v>174</v>
      </c>
      <c r="B175" t="s">
        <v>599</v>
      </c>
      <c r="C175" s="1">
        <f t="shared" si="2"/>
        <v>10</v>
      </c>
      <c r="AQ175" s="1">
        <v>10</v>
      </c>
      <c r="AY175" s="1"/>
      <c r="AZ175" s="1"/>
    </row>
    <row r="176" spans="1:52" x14ac:dyDescent="0.25">
      <c r="A176" s="1">
        <v>175</v>
      </c>
      <c r="B176" t="s">
        <v>602</v>
      </c>
      <c r="C176" s="1">
        <f t="shared" si="2"/>
        <v>10</v>
      </c>
      <c r="AP176" s="1">
        <v>10</v>
      </c>
      <c r="AY176" s="1"/>
      <c r="AZ176" s="1"/>
    </row>
    <row r="177" spans="1:52" x14ac:dyDescent="0.25">
      <c r="A177" s="1">
        <v>176</v>
      </c>
      <c r="B177" s="54" t="s">
        <v>621</v>
      </c>
      <c r="C177" s="1">
        <f t="shared" si="2"/>
        <v>10</v>
      </c>
      <c r="AL177" s="1">
        <v>10</v>
      </c>
      <c r="AY177" s="1"/>
      <c r="AZ177" s="1"/>
    </row>
    <row r="178" spans="1:52" x14ac:dyDescent="0.25">
      <c r="A178" s="1">
        <v>177</v>
      </c>
      <c r="B178" t="s">
        <v>644</v>
      </c>
      <c r="C178" s="1">
        <f t="shared" si="2"/>
        <v>10</v>
      </c>
      <c r="AI178" s="1">
        <v>10</v>
      </c>
      <c r="AY178" s="1"/>
      <c r="AZ178" s="1"/>
    </row>
    <row r="179" spans="1:52" x14ac:dyDescent="0.25">
      <c r="A179" s="1">
        <v>178</v>
      </c>
      <c r="B179" t="s">
        <v>772</v>
      </c>
      <c r="C179" s="1">
        <f t="shared" si="2"/>
        <v>9</v>
      </c>
      <c r="F179" s="1">
        <v>9</v>
      </c>
      <c r="AY179" s="1"/>
      <c r="AZ179" s="1"/>
    </row>
    <row r="180" spans="1:52" x14ac:dyDescent="0.25">
      <c r="A180" s="1">
        <v>179</v>
      </c>
      <c r="B180" t="s">
        <v>773</v>
      </c>
      <c r="C180" s="1">
        <f t="shared" si="2"/>
        <v>9</v>
      </c>
      <c r="F180" s="1">
        <v>9</v>
      </c>
      <c r="AY180" s="1"/>
      <c r="AZ180" s="1"/>
    </row>
    <row r="181" spans="1:52" x14ac:dyDescent="0.25">
      <c r="A181" s="1">
        <v>180</v>
      </c>
      <c r="B181" t="s">
        <v>735</v>
      </c>
      <c r="C181" s="1">
        <f t="shared" si="2"/>
        <v>9</v>
      </c>
      <c r="P181" s="1">
        <v>9</v>
      </c>
      <c r="AY181" s="1"/>
      <c r="AZ181" s="1"/>
    </row>
    <row r="182" spans="1:52" x14ac:dyDescent="0.25">
      <c r="A182" s="1">
        <v>181</v>
      </c>
      <c r="B182" t="s">
        <v>701</v>
      </c>
      <c r="C182" s="1">
        <f t="shared" si="2"/>
        <v>9</v>
      </c>
      <c r="T182" s="1">
        <v>9</v>
      </c>
      <c r="AE182" s="39"/>
      <c r="AO182" s="39"/>
      <c r="AY182" s="1"/>
      <c r="AZ182" s="1"/>
    </row>
    <row r="183" spans="1:52" x14ac:dyDescent="0.25">
      <c r="A183" s="1">
        <v>182</v>
      </c>
      <c r="B183" t="s">
        <v>681</v>
      </c>
      <c r="C183" s="1">
        <f t="shared" si="2"/>
        <v>9</v>
      </c>
      <c r="Y183" s="1">
        <v>9</v>
      </c>
      <c r="AY183" s="1"/>
      <c r="AZ183" s="1"/>
    </row>
    <row r="184" spans="1:52" x14ac:dyDescent="0.25">
      <c r="A184" s="1">
        <v>183</v>
      </c>
      <c r="B184" t="s">
        <v>658</v>
      </c>
      <c r="C184" s="1">
        <f t="shared" si="2"/>
        <v>9</v>
      </c>
      <c r="AB184" s="1">
        <v>9</v>
      </c>
      <c r="AY184" s="1"/>
      <c r="AZ184" s="1"/>
    </row>
    <row r="185" spans="1:52" x14ac:dyDescent="0.25">
      <c r="A185" s="1">
        <v>184</v>
      </c>
      <c r="B185" t="s">
        <v>669</v>
      </c>
      <c r="C185" s="1">
        <f t="shared" si="2"/>
        <v>9</v>
      </c>
      <c r="Z185" s="1">
        <v>9</v>
      </c>
      <c r="AY185" s="1"/>
      <c r="AZ185" s="1"/>
    </row>
    <row r="186" spans="1:52" x14ac:dyDescent="0.25">
      <c r="A186" s="1">
        <v>185</v>
      </c>
      <c r="B186" t="s">
        <v>769</v>
      </c>
      <c r="C186" s="1">
        <f t="shared" si="2"/>
        <v>8</v>
      </c>
      <c r="H186" s="1">
        <v>8</v>
      </c>
      <c r="AY186" s="1"/>
      <c r="AZ186" s="1"/>
    </row>
    <row r="187" spans="1:52" x14ac:dyDescent="0.25">
      <c r="A187" s="1">
        <v>186</v>
      </c>
      <c r="B187" t="s">
        <v>601</v>
      </c>
      <c r="C187" s="1">
        <f t="shared" si="2"/>
        <v>8</v>
      </c>
      <c r="AP187" s="1">
        <v>8</v>
      </c>
      <c r="AY187" s="1"/>
      <c r="AZ187" s="1"/>
    </row>
    <row r="188" spans="1:52" x14ac:dyDescent="0.25">
      <c r="A188" s="1">
        <v>187</v>
      </c>
      <c r="B188" t="s">
        <v>630</v>
      </c>
      <c r="C188" s="1">
        <f t="shared" si="2"/>
        <v>8</v>
      </c>
      <c r="AJ188" s="1">
        <v>8</v>
      </c>
      <c r="AY188" s="1"/>
      <c r="AZ188" s="1"/>
    </row>
    <row r="189" spans="1:52" x14ac:dyDescent="0.25">
      <c r="A189" s="1">
        <v>188</v>
      </c>
      <c r="B189" t="s">
        <v>745</v>
      </c>
      <c r="C189" s="1">
        <f t="shared" si="2"/>
        <v>7</v>
      </c>
      <c r="M189" s="1">
        <v>7</v>
      </c>
      <c r="AY189" s="1"/>
      <c r="AZ189" s="1"/>
    </row>
    <row r="190" spans="1:52" x14ac:dyDescent="0.25">
      <c r="A190" s="1">
        <v>189</v>
      </c>
      <c r="B190" t="s">
        <v>774</v>
      </c>
      <c r="C190" s="1">
        <f t="shared" si="2"/>
        <v>6</v>
      </c>
      <c r="F190" s="1">
        <v>6</v>
      </c>
      <c r="AY190" s="1"/>
      <c r="AZ190" s="1"/>
    </row>
    <row r="191" spans="1:52" x14ac:dyDescent="0.25">
      <c r="A191" s="1">
        <v>190</v>
      </c>
      <c r="B191" t="s">
        <v>717</v>
      </c>
      <c r="C191" s="1">
        <f t="shared" si="2"/>
        <v>6</v>
      </c>
      <c r="U191" s="1">
        <v>6</v>
      </c>
      <c r="AY191" s="1"/>
      <c r="AZ191" s="1"/>
    </row>
    <row r="192" spans="1:52" x14ac:dyDescent="0.25">
      <c r="A192" s="1">
        <v>191</v>
      </c>
      <c r="B192" t="s">
        <v>702</v>
      </c>
      <c r="C192" s="1">
        <f t="shared" si="2"/>
        <v>6</v>
      </c>
      <c r="U192" s="1">
        <v>6</v>
      </c>
      <c r="AE192" s="39"/>
      <c r="AO192" s="39"/>
      <c r="AY192" s="1"/>
      <c r="AZ192" s="1"/>
    </row>
    <row r="193" spans="1:52" x14ac:dyDescent="0.25">
      <c r="A193" s="1">
        <v>192</v>
      </c>
      <c r="B193" t="s">
        <v>672</v>
      </c>
      <c r="C193" s="1">
        <f t="shared" si="2"/>
        <v>6</v>
      </c>
      <c r="X193" s="1">
        <v>6</v>
      </c>
      <c r="AY193" s="1"/>
      <c r="AZ193" s="1"/>
    </row>
    <row r="194" spans="1:52" x14ac:dyDescent="0.25">
      <c r="A194" s="1">
        <v>193</v>
      </c>
      <c r="B194" t="s">
        <v>576</v>
      </c>
      <c r="C194" s="1">
        <f t="shared" ref="C194:C205" si="3">SUM(D194:AZ194)</f>
        <v>6</v>
      </c>
      <c r="AV194" s="1">
        <v>6</v>
      </c>
      <c r="AY194" s="1"/>
      <c r="AZ194" s="1"/>
    </row>
    <row r="195" spans="1:52" x14ac:dyDescent="0.25">
      <c r="A195" s="1">
        <v>194</v>
      </c>
      <c r="B195" t="s">
        <v>618</v>
      </c>
      <c r="C195" s="1">
        <f t="shared" si="3"/>
        <v>6</v>
      </c>
      <c r="AN195" s="1">
        <v>6</v>
      </c>
      <c r="AY195" s="1"/>
      <c r="AZ195" s="1"/>
    </row>
    <row r="196" spans="1:52" x14ac:dyDescent="0.25">
      <c r="A196" s="1">
        <v>195</v>
      </c>
      <c r="B196" t="s">
        <v>624</v>
      </c>
      <c r="C196" s="1">
        <f t="shared" si="3"/>
        <v>6</v>
      </c>
      <c r="AM196" s="1">
        <v>6</v>
      </c>
      <c r="AY196" s="1"/>
      <c r="AZ196" s="1"/>
    </row>
    <row r="197" spans="1:52" x14ac:dyDescent="0.25">
      <c r="A197" s="1">
        <v>196</v>
      </c>
      <c r="B197" t="s">
        <v>626</v>
      </c>
      <c r="C197" s="1">
        <f t="shared" si="3"/>
        <v>6</v>
      </c>
      <c r="AK197" s="1">
        <v>6</v>
      </c>
      <c r="AY197" s="1"/>
      <c r="AZ197" s="1"/>
    </row>
    <row r="198" spans="1:52" x14ac:dyDescent="0.25">
      <c r="A198" s="1">
        <v>197</v>
      </c>
      <c r="B198" t="s">
        <v>694</v>
      </c>
      <c r="C198" s="1">
        <f t="shared" si="3"/>
        <v>5</v>
      </c>
      <c r="W198" s="1">
        <v>5</v>
      </c>
      <c r="AY198" s="1"/>
      <c r="AZ198" s="1"/>
    </row>
    <row r="199" spans="1:52" x14ac:dyDescent="0.25">
      <c r="A199" s="1">
        <v>198</v>
      </c>
      <c r="B199" t="s">
        <v>117</v>
      </c>
      <c r="C199" s="1">
        <f t="shared" si="3"/>
        <v>4</v>
      </c>
      <c r="AL199" s="1">
        <v>4</v>
      </c>
      <c r="AY199" s="1"/>
      <c r="AZ199" s="1"/>
    </row>
    <row r="200" spans="1:52" x14ac:dyDescent="0.25">
      <c r="A200" s="1">
        <v>199</v>
      </c>
      <c r="B200" t="s">
        <v>689</v>
      </c>
      <c r="C200" s="1">
        <f t="shared" si="3"/>
        <v>4</v>
      </c>
      <c r="V200" s="1">
        <v>4</v>
      </c>
      <c r="AY200" s="1"/>
      <c r="AZ200" s="1"/>
    </row>
    <row r="201" spans="1:52" x14ac:dyDescent="0.25">
      <c r="A201" s="1">
        <v>200</v>
      </c>
      <c r="B201" t="s">
        <v>642</v>
      </c>
      <c r="C201" s="1">
        <f t="shared" si="3"/>
        <v>3</v>
      </c>
      <c r="AG201" s="1">
        <v>3</v>
      </c>
      <c r="AY201" s="1"/>
      <c r="AZ201" s="1"/>
    </row>
    <row r="202" spans="1:52" x14ac:dyDescent="0.25">
      <c r="A202" s="1">
        <v>201</v>
      </c>
      <c r="B202" t="s">
        <v>647</v>
      </c>
      <c r="C202" s="1">
        <f t="shared" si="3"/>
        <v>3</v>
      </c>
      <c r="AF202" s="1">
        <v>3</v>
      </c>
      <c r="AY202" s="1"/>
      <c r="AZ202" s="1"/>
    </row>
    <row r="203" spans="1:52" x14ac:dyDescent="0.25">
      <c r="A203" s="1">
        <v>202</v>
      </c>
      <c r="B203" t="s">
        <v>567</v>
      </c>
      <c r="C203" s="1">
        <f t="shared" si="3"/>
        <v>2</v>
      </c>
      <c r="AX203" s="1">
        <v>2</v>
      </c>
      <c r="AY203" s="1"/>
      <c r="AZ203" s="1"/>
    </row>
    <row r="204" spans="1:52" x14ac:dyDescent="0.25">
      <c r="A204" s="1">
        <v>203</v>
      </c>
      <c r="B204" t="s">
        <v>597</v>
      </c>
      <c r="C204" s="1">
        <f t="shared" si="3"/>
        <v>2</v>
      </c>
      <c r="AQ204" s="1">
        <v>2</v>
      </c>
      <c r="AY204" s="1"/>
      <c r="AZ204" s="1"/>
    </row>
    <row r="205" spans="1:52" x14ac:dyDescent="0.25">
      <c r="A205" s="1">
        <v>204</v>
      </c>
      <c r="B205" t="s">
        <v>648</v>
      </c>
      <c r="C205" s="1">
        <f t="shared" si="3"/>
        <v>1</v>
      </c>
      <c r="AF205" s="1">
        <v>1</v>
      </c>
      <c r="AY205" s="1"/>
      <c r="AZ205" s="1"/>
    </row>
    <row r="207" spans="1:52" x14ac:dyDescent="0.25">
      <c r="C207" s="1">
        <f>AVERAGE(G207:AZ207)</f>
        <v>19.239130434782609</v>
      </c>
      <c r="E207" s="1">
        <f>COUNT(Tabelle25[22.12.])</f>
        <v>19</v>
      </c>
      <c r="F207" s="1">
        <f>COUNT(Tabelle25[15.12.])</f>
        <v>18</v>
      </c>
      <c r="G207" s="1">
        <f>COUNT(Tabelle25[08.12.])</f>
        <v>21</v>
      </c>
      <c r="H207" s="1">
        <f>COUNT(Tabelle25[01.12.])</f>
        <v>18</v>
      </c>
      <c r="I207" s="1">
        <f>COUNT(Tabelle25[24.11.])</f>
        <v>18</v>
      </c>
      <c r="J207" s="1">
        <f>COUNT(Tabelle25[17.11.])</f>
        <v>18</v>
      </c>
      <c r="K207" s="1">
        <f>COUNT(Tabelle25[10.11.])</f>
        <v>16</v>
      </c>
      <c r="L207" s="1">
        <f>COUNT(Tabelle25[03.11.])</f>
        <v>19</v>
      </c>
      <c r="M207" s="1">
        <f>COUNT(Tabelle25[27.10.])</f>
        <v>17</v>
      </c>
      <c r="N207" s="1">
        <f>COUNT(Tabelle25[20.10.])</f>
        <v>19</v>
      </c>
      <c r="O207" s="1">
        <f>COUNT(Tabelle25[13.10.])</f>
        <v>19</v>
      </c>
      <c r="P207" s="1">
        <f>COUNT(Tabelle25[06.10.])</f>
        <v>19</v>
      </c>
      <c r="Q207" s="1">
        <f>COUNT(Tabelle25[29.09.])</f>
        <v>20</v>
      </c>
      <c r="R207" s="1">
        <f>COUNT(Tabelle25[22.09.])</f>
        <v>21</v>
      </c>
      <c r="S207" s="1">
        <f>COUNT(Tabelle25[08.09.])</f>
        <v>19</v>
      </c>
      <c r="T207" s="1">
        <f>COUNT(Tabelle25[01.09.])</f>
        <v>20</v>
      </c>
      <c r="U207" s="1">
        <f>COUNT(Tabelle25[25.08.])</f>
        <v>23</v>
      </c>
      <c r="V207" s="1">
        <f>COUNT(Tabelle25[18.08.])</f>
        <v>21</v>
      </c>
      <c r="W207" s="1">
        <f>COUNT(Tabelle25[11.08.])</f>
        <v>20</v>
      </c>
      <c r="X207" s="1">
        <f>COUNT(Tabelle25[04.08.])</f>
        <v>19</v>
      </c>
      <c r="Y207" s="1">
        <f>COUNT(Tabelle25[28.07.])</f>
        <v>24</v>
      </c>
      <c r="Z207" s="1">
        <f>COUNT(Tabelle25[21.07.])</f>
        <v>16</v>
      </c>
      <c r="AA207" s="1">
        <f>COUNT(Tabelle25[14.07.])</f>
        <v>19</v>
      </c>
      <c r="AB207" s="1">
        <f>COUNT(Tabelle25[07.07.])</f>
        <v>15</v>
      </c>
      <c r="AC207" s="1">
        <f>COUNT(Tabelle25[30.06.])</f>
        <v>16</v>
      </c>
      <c r="AD207" s="1">
        <f>COUNT(Tabelle25[23.06.])</f>
        <v>17</v>
      </c>
      <c r="AE207" s="1">
        <f>COUNT(Tabelle25[16.06.])</f>
        <v>20</v>
      </c>
      <c r="AF207" s="1">
        <f>COUNT(Tabelle25[09.06.])</f>
        <v>19</v>
      </c>
      <c r="AG207" s="1">
        <f>COUNT(Tabelle25[02.06.])</f>
        <v>20</v>
      </c>
      <c r="AH207" s="1">
        <f>COUNT(Tabelle25[26.05.])</f>
        <v>17</v>
      </c>
      <c r="AI207" s="1">
        <f>COUNT(Tabelle25[19.05.])</f>
        <v>21</v>
      </c>
      <c r="AJ207" s="1">
        <f>COUNT(Tabelle25[12.05.])</f>
        <v>20</v>
      </c>
      <c r="AK207" s="1">
        <f>COUNT(Tabelle25[05.05.])</f>
        <v>17</v>
      </c>
      <c r="AL207" s="1">
        <f>COUNT(Tabelle25[28.04.])</f>
        <v>20</v>
      </c>
      <c r="AM207" s="1">
        <f>COUNT(Tabelle25[21.04.])</f>
        <v>20</v>
      </c>
      <c r="AN207" s="1">
        <f>COUNT(Tabelle25[07.04.])</f>
        <v>23</v>
      </c>
      <c r="AO207" s="1">
        <f>COUNT(Tabelle25[31.03.])</f>
        <v>21</v>
      </c>
      <c r="AP207" s="1">
        <f>COUNT(Tabelle25[24.03.])</f>
        <v>18</v>
      </c>
      <c r="AQ207" s="1">
        <f>COUNT(Tabelle25[17.03.])</f>
        <v>22</v>
      </c>
      <c r="AR207" s="1">
        <f>COUNT(Tabelle25[10.03.])</f>
        <v>20</v>
      </c>
      <c r="AS207" s="1">
        <f>COUNT(Tabelle25[03.03.])</f>
        <v>22</v>
      </c>
      <c r="AT207" s="1">
        <f>COUNT(Tabelle25[24.02.])</f>
        <v>20</v>
      </c>
      <c r="AU207" s="1">
        <f>COUNT(Tabelle25[17.02.])</f>
        <v>17</v>
      </c>
      <c r="AV207" s="1">
        <f>COUNT(Tabelle25[10.02.])</f>
        <v>19</v>
      </c>
      <c r="AW207" s="1">
        <f>COUNT(Tabelle25[03.02.])</f>
        <v>19</v>
      </c>
      <c r="AX207" s="1">
        <f>COUNT(Tabelle25[27.01.])</f>
        <v>19</v>
      </c>
      <c r="AY207" s="1">
        <f>COUNT(Tabelle25[20.01.])</f>
        <v>19</v>
      </c>
      <c r="AZ207" s="1">
        <f>COUNT(Tabelle25[06.01.])</f>
        <v>18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47"/>
  <sheetViews>
    <sheetView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28.85546875" customWidth="1"/>
    <col min="3" max="3" width="9.5703125" style="1" customWidth="1"/>
    <col min="4" max="4" width="11.5703125" style="1" bestFit="1" customWidth="1"/>
    <col min="5" max="15" width="6.85546875" style="1" customWidth="1"/>
    <col min="16" max="40" width="9.5703125" style="1" customWidth="1"/>
    <col min="41" max="43" width="8.85546875" style="1" bestFit="1" customWidth="1"/>
    <col min="44" max="50" width="9.28515625" style="1" customWidth="1"/>
    <col min="51" max="51" width="10.7109375" style="1" customWidth="1"/>
    <col min="52" max="54" width="9.140625" style="1"/>
  </cols>
  <sheetData>
    <row r="1" spans="1:56" s="26" customFormat="1" x14ac:dyDescent="0.25">
      <c r="A1" s="27" t="s">
        <v>0</v>
      </c>
      <c r="B1" s="26" t="s">
        <v>1</v>
      </c>
      <c r="C1" s="27" t="s">
        <v>2</v>
      </c>
      <c r="D1" s="27" t="s">
        <v>3</v>
      </c>
      <c r="E1" s="27" t="s">
        <v>541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8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  <c r="X1" s="27" t="s">
        <v>22</v>
      </c>
      <c r="Y1" s="27" t="s">
        <v>23</v>
      </c>
      <c r="Z1" s="27" t="s">
        <v>24</v>
      </c>
      <c r="AA1" s="27" t="s">
        <v>25</v>
      </c>
      <c r="AB1" s="27" t="s">
        <v>26</v>
      </c>
      <c r="AC1" s="27" t="s">
        <v>27</v>
      </c>
      <c r="AD1" s="27" t="s">
        <v>28</v>
      </c>
      <c r="AE1" s="27" t="s">
        <v>29</v>
      </c>
      <c r="AF1" s="27" t="s">
        <v>30</v>
      </c>
      <c r="AG1" s="27" t="s">
        <v>31</v>
      </c>
      <c r="AH1" s="27" t="s">
        <v>32</v>
      </c>
      <c r="AI1" s="28" t="s">
        <v>33</v>
      </c>
      <c r="AJ1" s="28" t="s">
        <v>34</v>
      </c>
      <c r="AK1" s="29" t="s">
        <v>35</v>
      </c>
      <c r="AL1" s="27" t="s">
        <v>36</v>
      </c>
      <c r="AM1" s="27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30" t="s">
        <v>43</v>
      </c>
      <c r="AT1" s="30" t="s">
        <v>44</v>
      </c>
      <c r="AU1" s="30" t="s">
        <v>45</v>
      </c>
      <c r="AV1" s="30" t="s">
        <v>46</v>
      </c>
      <c r="AW1" s="30" t="s">
        <v>47</v>
      </c>
      <c r="AX1" s="30" t="s">
        <v>48</v>
      </c>
      <c r="AY1" s="30" t="s">
        <v>49</v>
      </c>
      <c r="AZ1" s="30" t="s">
        <v>50</v>
      </c>
      <c r="BA1" s="30" t="s">
        <v>51</v>
      </c>
      <c r="BB1" s="30" t="s">
        <v>52</v>
      </c>
      <c r="BC1" s="30" t="s">
        <v>53</v>
      </c>
      <c r="BD1" s="27" t="s">
        <v>54</v>
      </c>
    </row>
    <row r="2" spans="1:56" x14ac:dyDescent="0.25">
      <c r="A2" s="1">
        <v>1</v>
      </c>
      <c r="B2" t="s">
        <v>55</v>
      </c>
      <c r="C2" s="1">
        <f t="shared" ref="C2:C65" si="0">SUM(E2:BD2)</f>
        <v>1305</v>
      </c>
      <c r="D2" s="1">
        <f>COUNT(Tabelle2[[#This Row],[30.10.]:[bis 23.01.]])</f>
        <v>52</v>
      </c>
      <c r="E2" s="1">
        <v>42</v>
      </c>
      <c r="F2" s="1">
        <v>18</v>
      </c>
      <c r="G2" s="1">
        <v>28</v>
      </c>
      <c r="H2" s="1">
        <v>19</v>
      </c>
      <c r="I2" s="1">
        <v>21</v>
      </c>
      <c r="J2" s="1">
        <v>21</v>
      </c>
      <c r="K2" s="1">
        <v>27</v>
      </c>
      <c r="L2" s="1">
        <v>23</v>
      </c>
      <c r="M2" s="1">
        <v>24</v>
      </c>
      <c r="N2" s="1">
        <v>25</v>
      </c>
      <c r="O2" s="1">
        <v>27</v>
      </c>
      <c r="P2" s="1">
        <v>29</v>
      </c>
      <c r="Q2" s="1">
        <v>14</v>
      </c>
      <c r="R2" s="1">
        <v>24</v>
      </c>
      <c r="S2" s="1">
        <v>19</v>
      </c>
      <c r="T2" s="1">
        <v>31</v>
      </c>
      <c r="U2" s="1">
        <v>25</v>
      </c>
      <c r="V2" s="1">
        <v>17</v>
      </c>
      <c r="W2" s="1">
        <v>21</v>
      </c>
      <c r="X2" s="1">
        <v>20</v>
      </c>
      <c r="Y2" s="1">
        <v>35</v>
      </c>
      <c r="Z2" s="1">
        <v>23</v>
      </c>
      <c r="AA2" s="1">
        <v>24</v>
      </c>
      <c r="AB2" s="1">
        <v>22</v>
      </c>
      <c r="AC2" s="1">
        <v>22</v>
      </c>
      <c r="AD2" s="1">
        <v>25</v>
      </c>
      <c r="AE2" s="1">
        <v>20</v>
      </c>
      <c r="AF2" s="1">
        <v>24</v>
      </c>
      <c r="AG2" s="1">
        <v>19</v>
      </c>
      <c r="AH2" s="1">
        <v>28</v>
      </c>
      <c r="AI2" s="1">
        <v>23</v>
      </c>
      <c r="AJ2" s="1">
        <v>30</v>
      </c>
      <c r="AK2" s="1">
        <v>29</v>
      </c>
      <c r="AL2" s="1">
        <v>25</v>
      </c>
      <c r="AM2" s="1">
        <v>24</v>
      </c>
      <c r="AN2" s="1">
        <v>25</v>
      </c>
      <c r="AO2" s="1">
        <v>25</v>
      </c>
      <c r="AP2" s="1">
        <v>25</v>
      </c>
      <c r="AQ2" s="1">
        <v>28</v>
      </c>
      <c r="AR2" s="1">
        <v>25</v>
      </c>
      <c r="AS2" s="1">
        <v>17</v>
      </c>
      <c r="AT2" s="1">
        <v>17</v>
      </c>
      <c r="AU2" s="1">
        <v>20</v>
      </c>
      <c r="AV2" s="1">
        <v>35</v>
      </c>
      <c r="AW2" s="1">
        <v>22</v>
      </c>
      <c r="AX2" s="1">
        <v>30</v>
      </c>
      <c r="AY2" s="1">
        <v>24</v>
      </c>
      <c r="AZ2" s="1">
        <v>27</v>
      </c>
      <c r="BA2" s="1">
        <v>24</v>
      </c>
      <c r="BB2" s="1">
        <v>35</v>
      </c>
      <c r="BC2" s="1">
        <v>25</v>
      </c>
      <c r="BD2" s="1">
        <v>53</v>
      </c>
    </row>
    <row r="3" spans="1:56" x14ac:dyDescent="0.25">
      <c r="A3" s="1">
        <v>2</v>
      </c>
      <c r="B3" t="s">
        <v>56</v>
      </c>
      <c r="C3" s="1">
        <f t="shared" si="0"/>
        <v>1251</v>
      </c>
      <c r="D3" s="1">
        <f>COUNT(Tabelle2[[#This Row],[30.10.]:[bis 23.01.]])</f>
        <v>49</v>
      </c>
      <c r="E3" s="1">
        <v>46</v>
      </c>
      <c r="F3" s="1">
        <v>21</v>
      </c>
      <c r="G3" s="1">
        <v>22</v>
      </c>
      <c r="H3" s="1">
        <v>22</v>
      </c>
      <c r="I3" s="1">
        <v>23</v>
      </c>
      <c r="J3" s="1">
        <v>15</v>
      </c>
      <c r="K3" s="1">
        <v>25</v>
      </c>
      <c r="L3" s="1">
        <v>29</v>
      </c>
      <c r="N3" s="1">
        <v>21</v>
      </c>
      <c r="O3" s="1">
        <v>24</v>
      </c>
      <c r="P3" s="1">
        <v>26</v>
      </c>
      <c r="Q3" s="1">
        <v>9</v>
      </c>
      <c r="R3" s="1">
        <v>24</v>
      </c>
      <c r="S3" s="1">
        <v>19</v>
      </c>
      <c r="T3" s="1">
        <v>23</v>
      </c>
      <c r="U3" s="1">
        <v>23</v>
      </c>
      <c r="V3" s="1">
        <v>20</v>
      </c>
      <c r="W3" s="1">
        <v>23</v>
      </c>
      <c r="X3" s="1">
        <v>26</v>
      </c>
      <c r="Y3" s="1">
        <v>36</v>
      </c>
      <c r="Z3" s="1">
        <v>32</v>
      </c>
      <c r="AA3" s="1">
        <v>27</v>
      </c>
      <c r="AB3" s="1">
        <v>22</v>
      </c>
      <c r="AC3" s="1">
        <v>25</v>
      </c>
      <c r="AD3" s="1">
        <v>25</v>
      </c>
      <c r="AE3" s="1">
        <v>23</v>
      </c>
      <c r="AH3" s="1">
        <v>28</v>
      </c>
      <c r="AI3" s="1">
        <v>14</v>
      </c>
      <c r="AJ3" s="1">
        <v>29</v>
      </c>
      <c r="AK3" s="1">
        <v>28</v>
      </c>
      <c r="AL3" s="1">
        <v>30</v>
      </c>
      <c r="AM3" s="1">
        <v>24</v>
      </c>
      <c r="AN3" s="1">
        <v>23</v>
      </c>
      <c r="AO3" s="1">
        <v>27</v>
      </c>
      <c r="AP3" s="1">
        <v>21</v>
      </c>
      <c r="AQ3" s="1">
        <v>23</v>
      </c>
      <c r="AR3" s="1">
        <v>25</v>
      </c>
      <c r="AS3" s="1">
        <v>21</v>
      </c>
      <c r="AT3" s="1">
        <v>18</v>
      </c>
      <c r="AU3" s="1">
        <v>27</v>
      </c>
      <c r="AV3" s="1">
        <v>28</v>
      </c>
      <c r="AW3" s="1">
        <v>27</v>
      </c>
      <c r="AX3" s="1">
        <v>24</v>
      </c>
      <c r="AY3" s="1">
        <v>34</v>
      </c>
      <c r="AZ3" s="1">
        <v>24</v>
      </c>
      <c r="BA3" s="1">
        <v>25</v>
      </c>
      <c r="BB3" s="1">
        <v>36</v>
      </c>
      <c r="BC3" s="1">
        <v>27</v>
      </c>
      <c r="BD3" s="1">
        <v>57</v>
      </c>
    </row>
    <row r="4" spans="1:56" x14ac:dyDescent="0.25">
      <c r="A4" s="1">
        <v>3</v>
      </c>
      <c r="B4" t="s">
        <v>57</v>
      </c>
      <c r="C4" s="1">
        <f t="shared" si="0"/>
        <v>1193</v>
      </c>
      <c r="D4" s="1">
        <f>COUNT(Tabelle2[[#This Row],[30.10.]:[bis 23.01.]])</f>
        <v>52</v>
      </c>
      <c r="E4" s="1">
        <v>41</v>
      </c>
      <c r="F4" s="1">
        <v>22</v>
      </c>
      <c r="G4" s="1">
        <v>27</v>
      </c>
      <c r="H4" s="1">
        <v>21</v>
      </c>
      <c r="I4" s="1">
        <v>22</v>
      </c>
      <c r="J4" s="1">
        <v>25</v>
      </c>
      <c r="K4" s="1">
        <v>31</v>
      </c>
      <c r="L4" s="1">
        <v>25</v>
      </c>
      <c r="M4" s="1">
        <v>20</v>
      </c>
      <c r="N4" s="1">
        <v>19</v>
      </c>
      <c r="O4" s="1">
        <v>25</v>
      </c>
      <c r="P4" s="1">
        <v>28</v>
      </c>
      <c r="Q4" s="1">
        <v>12</v>
      </c>
      <c r="R4" s="1">
        <v>21</v>
      </c>
      <c r="S4" s="1">
        <v>25</v>
      </c>
      <c r="T4" s="1">
        <v>21</v>
      </c>
      <c r="U4" s="1">
        <v>28</v>
      </c>
      <c r="V4" s="1">
        <v>9</v>
      </c>
      <c r="W4" s="1">
        <v>17</v>
      </c>
      <c r="X4" s="1">
        <v>17</v>
      </c>
      <c r="Y4" s="1">
        <v>27</v>
      </c>
      <c r="Z4" s="1">
        <v>23</v>
      </c>
      <c r="AA4" s="1">
        <v>25</v>
      </c>
      <c r="AB4" s="1">
        <v>24</v>
      </c>
      <c r="AC4" s="1">
        <v>18</v>
      </c>
      <c r="AD4" s="1">
        <v>22</v>
      </c>
      <c r="AE4" s="1">
        <v>25</v>
      </c>
      <c r="AF4" s="1">
        <v>26</v>
      </c>
      <c r="AG4" s="1">
        <v>17</v>
      </c>
      <c r="AH4" s="1">
        <v>23</v>
      </c>
      <c r="AI4" s="1">
        <v>20</v>
      </c>
      <c r="AJ4" s="1">
        <v>22</v>
      </c>
      <c r="AK4" s="1">
        <v>26</v>
      </c>
      <c r="AL4" s="1">
        <v>25</v>
      </c>
      <c r="AM4" s="1">
        <v>17</v>
      </c>
      <c r="AN4" s="1">
        <v>22</v>
      </c>
      <c r="AO4" s="1">
        <v>24</v>
      </c>
      <c r="AP4" s="1">
        <v>26</v>
      </c>
      <c r="AQ4" s="1">
        <v>26</v>
      </c>
      <c r="AR4" s="1">
        <v>25</v>
      </c>
      <c r="AS4" s="1">
        <v>17</v>
      </c>
      <c r="AT4" s="1">
        <v>17</v>
      </c>
      <c r="AU4" s="1">
        <v>19</v>
      </c>
      <c r="AV4" s="1">
        <v>30</v>
      </c>
      <c r="AW4" s="1">
        <v>20</v>
      </c>
      <c r="AX4" s="1">
        <v>22</v>
      </c>
      <c r="AY4" s="1">
        <v>29</v>
      </c>
      <c r="AZ4" s="1">
        <v>18</v>
      </c>
      <c r="BA4" s="1">
        <v>21</v>
      </c>
      <c r="BB4" s="1">
        <v>18</v>
      </c>
      <c r="BC4" s="1">
        <v>24</v>
      </c>
      <c r="BD4" s="1">
        <v>39</v>
      </c>
    </row>
    <row r="5" spans="1:56" x14ac:dyDescent="0.25">
      <c r="A5" s="1">
        <v>4</v>
      </c>
      <c r="B5" t="s">
        <v>58</v>
      </c>
      <c r="C5" s="1">
        <f t="shared" si="0"/>
        <v>1186</v>
      </c>
      <c r="D5" s="1">
        <f>COUNT(Tabelle2[[#This Row],[30.10.]:[bis 23.01.]])</f>
        <v>52</v>
      </c>
      <c r="E5" s="1">
        <v>39</v>
      </c>
      <c r="F5" s="1">
        <v>18</v>
      </c>
      <c r="G5" s="1">
        <v>24</v>
      </c>
      <c r="H5" s="1">
        <v>22</v>
      </c>
      <c r="I5" s="1">
        <v>15</v>
      </c>
      <c r="J5" s="1">
        <v>26</v>
      </c>
      <c r="K5" s="1">
        <v>24</v>
      </c>
      <c r="L5" s="1">
        <v>22</v>
      </c>
      <c r="M5" s="1">
        <v>22</v>
      </c>
      <c r="N5" s="1">
        <v>17</v>
      </c>
      <c r="O5" s="1">
        <v>17</v>
      </c>
      <c r="P5" s="1">
        <v>33</v>
      </c>
      <c r="Q5" s="1">
        <v>13</v>
      </c>
      <c r="R5" s="1">
        <v>24</v>
      </c>
      <c r="S5" s="1">
        <v>19</v>
      </c>
      <c r="T5" s="1">
        <v>21</v>
      </c>
      <c r="U5" s="1">
        <v>26</v>
      </c>
      <c r="V5" s="1">
        <v>16</v>
      </c>
      <c r="W5" s="1">
        <v>20</v>
      </c>
      <c r="X5" s="1">
        <v>23</v>
      </c>
      <c r="Y5" s="1">
        <v>25</v>
      </c>
      <c r="Z5" s="1">
        <v>14</v>
      </c>
      <c r="AA5" s="1">
        <v>22</v>
      </c>
      <c r="AB5" s="1">
        <v>21</v>
      </c>
      <c r="AC5" s="1">
        <v>17</v>
      </c>
      <c r="AD5" s="1">
        <v>24</v>
      </c>
      <c r="AE5" s="1">
        <v>24</v>
      </c>
      <c r="AF5" s="1">
        <v>24</v>
      </c>
      <c r="AG5" s="1">
        <v>26</v>
      </c>
      <c r="AH5" s="1">
        <v>25</v>
      </c>
      <c r="AI5" s="1">
        <v>22</v>
      </c>
      <c r="AJ5" s="1">
        <v>27</v>
      </c>
      <c r="AK5" s="1">
        <v>28</v>
      </c>
      <c r="AL5" s="1">
        <v>29</v>
      </c>
      <c r="AM5" s="1">
        <v>13</v>
      </c>
      <c r="AN5" s="1">
        <v>25</v>
      </c>
      <c r="AO5" s="1">
        <v>25</v>
      </c>
      <c r="AP5" s="1">
        <v>17</v>
      </c>
      <c r="AQ5" s="1">
        <v>22</v>
      </c>
      <c r="AR5" s="1">
        <v>23</v>
      </c>
      <c r="AS5" s="1">
        <v>16</v>
      </c>
      <c r="AT5" s="1">
        <v>9</v>
      </c>
      <c r="AU5" s="1">
        <v>16</v>
      </c>
      <c r="AV5" s="1">
        <v>28</v>
      </c>
      <c r="AW5" s="1">
        <v>16</v>
      </c>
      <c r="AX5" s="1">
        <v>29</v>
      </c>
      <c r="AY5" s="1">
        <v>36</v>
      </c>
      <c r="AZ5" s="1">
        <v>24</v>
      </c>
      <c r="BA5" s="1">
        <v>16</v>
      </c>
      <c r="BB5" s="1">
        <v>31</v>
      </c>
      <c r="BC5" s="1">
        <v>29</v>
      </c>
      <c r="BD5" s="1">
        <v>42</v>
      </c>
    </row>
    <row r="6" spans="1:56" x14ac:dyDescent="0.25">
      <c r="A6" s="1">
        <v>5</v>
      </c>
      <c r="B6" t="s">
        <v>59</v>
      </c>
      <c r="C6" s="1">
        <f t="shared" si="0"/>
        <v>1116</v>
      </c>
      <c r="D6" s="1">
        <f>COUNT(Tabelle2[[#This Row],[30.10.]:[bis 23.01.]])</f>
        <v>52</v>
      </c>
      <c r="E6" s="1">
        <v>36</v>
      </c>
      <c r="F6" s="1">
        <v>22</v>
      </c>
      <c r="G6" s="1">
        <v>19</v>
      </c>
      <c r="H6" s="1">
        <v>14</v>
      </c>
      <c r="I6" s="1">
        <v>18</v>
      </c>
      <c r="J6" s="1">
        <v>10</v>
      </c>
      <c r="K6" s="1">
        <v>23</v>
      </c>
      <c r="L6" s="1">
        <v>8</v>
      </c>
      <c r="M6" s="1">
        <v>13</v>
      </c>
      <c r="N6" s="1">
        <v>14</v>
      </c>
      <c r="O6" s="1">
        <v>25</v>
      </c>
      <c r="P6" s="1">
        <v>29</v>
      </c>
      <c r="Q6" s="1">
        <v>11</v>
      </c>
      <c r="R6" s="1">
        <v>20</v>
      </c>
      <c r="S6" s="1">
        <v>12</v>
      </c>
      <c r="T6" s="1">
        <v>23</v>
      </c>
      <c r="U6" s="1">
        <v>24</v>
      </c>
      <c r="V6" s="1">
        <v>11</v>
      </c>
      <c r="W6" s="1">
        <v>23</v>
      </c>
      <c r="X6" s="1">
        <v>27</v>
      </c>
      <c r="Y6" s="1">
        <v>24</v>
      </c>
      <c r="Z6" s="1">
        <v>29</v>
      </c>
      <c r="AA6" s="1">
        <v>22</v>
      </c>
      <c r="AB6" s="1">
        <v>14</v>
      </c>
      <c r="AC6" s="1">
        <v>18</v>
      </c>
      <c r="AD6" s="1">
        <v>20</v>
      </c>
      <c r="AE6" s="1">
        <v>25</v>
      </c>
      <c r="AF6" s="1">
        <v>27</v>
      </c>
      <c r="AG6" s="1">
        <v>20</v>
      </c>
      <c r="AH6" s="1">
        <v>34</v>
      </c>
      <c r="AI6" s="1">
        <v>23</v>
      </c>
      <c r="AJ6" s="1">
        <v>19</v>
      </c>
      <c r="AK6" s="1">
        <v>29</v>
      </c>
      <c r="AL6" s="1">
        <v>24</v>
      </c>
      <c r="AM6" s="1">
        <v>21</v>
      </c>
      <c r="AN6" s="1">
        <v>15</v>
      </c>
      <c r="AO6" s="1">
        <v>18</v>
      </c>
      <c r="AP6" s="1">
        <v>24</v>
      </c>
      <c r="AQ6" s="1">
        <v>19</v>
      </c>
      <c r="AR6" s="1">
        <v>20</v>
      </c>
      <c r="AS6" s="1">
        <v>20</v>
      </c>
      <c r="AT6" s="1">
        <v>11</v>
      </c>
      <c r="AU6" s="1">
        <v>19</v>
      </c>
      <c r="AV6" s="1">
        <v>27</v>
      </c>
      <c r="AW6" s="1">
        <v>27</v>
      </c>
      <c r="AX6" s="1">
        <v>22</v>
      </c>
      <c r="AY6" s="1">
        <v>31</v>
      </c>
      <c r="AZ6" s="1">
        <v>24</v>
      </c>
      <c r="BA6" s="1">
        <v>17</v>
      </c>
      <c r="BB6" s="1">
        <v>32</v>
      </c>
      <c r="BC6" s="1">
        <v>22</v>
      </c>
      <c r="BD6" s="1">
        <v>37</v>
      </c>
    </row>
    <row r="7" spans="1:56" x14ac:dyDescent="0.25">
      <c r="A7" s="1">
        <v>6</v>
      </c>
      <c r="B7" t="s">
        <v>60</v>
      </c>
      <c r="C7" s="1">
        <f t="shared" si="0"/>
        <v>1055</v>
      </c>
      <c r="D7" s="1">
        <f>COUNT(Tabelle2[[#This Row],[30.10.]:[bis 23.01.]])</f>
        <v>49</v>
      </c>
      <c r="E7" s="1">
        <v>34</v>
      </c>
      <c r="H7" s="1">
        <v>15</v>
      </c>
      <c r="I7" s="1">
        <v>12</v>
      </c>
      <c r="J7" s="1">
        <v>10</v>
      </c>
      <c r="K7" s="1">
        <v>17</v>
      </c>
      <c r="L7" s="1">
        <v>21</v>
      </c>
      <c r="M7" s="1">
        <v>19</v>
      </c>
      <c r="N7" s="1">
        <v>19</v>
      </c>
      <c r="O7" s="1">
        <v>20</v>
      </c>
      <c r="P7" s="1">
        <v>21</v>
      </c>
      <c r="Q7" s="1">
        <v>11</v>
      </c>
      <c r="R7" s="1">
        <v>22</v>
      </c>
      <c r="S7" s="1">
        <v>19</v>
      </c>
      <c r="T7" s="1">
        <v>20</v>
      </c>
      <c r="U7" s="1">
        <v>24</v>
      </c>
      <c r="V7" s="1">
        <v>10</v>
      </c>
      <c r="W7" s="1">
        <v>16</v>
      </c>
      <c r="X7" s="1">
        <v>26</v>
      </c>
      <c r="Y7" s="1">
        <v>26</v>
      </c>
      <c r="Z7" s="1">
        <v>30</v>
      </c>
      <c r="AA7" s="1">
        <v>21</v>
      </c>
      <c r="AB7" s="1">
        <v>19</v>
      </c>
      <c r="AC7" s="1">
        <v>23</v>
      </c>
      <c r="AD7" s="1">
        <v>21</v>
      </c>
      <c r="AE7" s="1">
        <v>22</v>
      </c>
      <c r="AF7" s="1">
        <v>28</v>
      </c>
      <c r="AG7" s="1">
        <v>22</v>
      </c>
      <c r="AH7" s="1">
        <v>29</v>
      </c>
      <c r="AI7" s="1">
        <v>19</v>
      </c>
      <c r="AJ7" s="1">
        <v>17</v>
      </c>
      <c r="AK7" s="1">
        <v>27</v>
      </c>
      <c r="AL7" s="1">
        <v>20</v>
      </c>
      <c r="AM7" s="1">
        <v>19</v>
      </c>
      <c r="AN7" s="1">
        <v>16</v>
      </c>
      <c r="AO7" s="1">
        <v>14</v>
      </c>
      <c r="AP7" s="1">
        <v>22</v>
      </c>
      <c r="AQ7" s="1">
        <v>18</v>
      </c>
      <c r="AR7" s="1">
        <v>20</v>
      </c>
      <c r="AT7" s="1">
        <v>9</v>
      </c>
      <c r="AU7" s="1">
        <v>15</v>
      </c>
      <c r="AV7" s="1">
        <v>26</v>
      </c>
      <c r="AW7" s="1">
        <v>24</v>
      </c>
      <c r="AX7" s="1">
        <v>22</v>
      </c>
      <c r="AY7" s="1">
        <v>33</v>
      </c>
      <c r="AZ7" s="1">
        <v>30</v>
      </c>
      <c r="BA7" s="1">
        <v>26</v>
      </c>
      <c r="BB7" s="1">
        <v>35</v>
      </c>
      <c r="BC7" s="1">
        <v>26</v>
      </c>
      <c r="BD7" s="1">
        <v>40</v>
      </c>
    </row>
    <row r="8" spans="1:56" x14ac:dyDescent="0.25">
      <c r="A8" s="1">
        <v>7</v>
      </c>
      <c r="B8" t="s">
        <v>61</v>
      </c>
      <c r="C8" s="1">
        <f t="shared" si="0"/>
        <v>1047</v>
      </c>
      <c r="D8" s="1">
        <f>COUNT(Tabelle2[[#This Row],[30.10.]:[bis 23.01.]])</f>
        <v>48</v>
      </c>
      <c r="E8" s="1">
        <v>40</v>
      </c>
      <c r="F8" s="1">
        <v>19</v>
      </c>
      <c r="G8" s="1">
        <v>24</v>
      </c>
      <c r="H8" s="1">
        <v>21</v>
      </c>
      <c r="I8" s="1">
        <v>22</v>
      </c>
      <c r="J8" s="1">
        <v>24</v>
      </c>
      <c r="K8" s="1">
        <v>29</v>
      </c>
      <c r="L8" s="1">
        <v>24</v>
      </c>
      <c r="M8" s="1">
        <v>13</v>
      </c>
      <c r="N8" s="1">
        <v>25</v>
      </c>
      <c r="O8" s="1">
        <v>25</v>
      </c>
      <c r="P8" s="1">
        <v>27</v>
      </c>
      <c r="Q8" s="1">
        <v>12</v>
      </c>
      <c r="R8" s="1">
        <v>25</v>
      </c>
      <c r="S8" s="1">
        <v>22</v>
      </c>
      <c r="T8" s="1">
        <v>20</v>
      </c>
      <c r="U8" s="1">
        <v>28</v>
      </c>
      <c r="V8" s="1">
        <v>19</v>
      </c>
      <c r="W8" s="1">
        <v>15</v>
      </c>
      <c r="X8" s="1">
        <v>24</v>
      </c>
      <c r="Y8" s="1">
        <v>22</v>
      </c>
      <c r="Z8" s="1">
        <v>22</v>
      </c>
      <c r="AA8" s="1">
        <v>27</v>
      </c>
      <c r="AB8" s="1">
        <v>15</v>
      </c>
      <c r="AC8" s="1">
        <v>22</v>
      </c>
      <c r="AD8" s="1">
        <v>21</v>
      </c>
      <c r="AE8" s="1">
        <v>17</v>
      </c>
      <c r="AF8" s="1">
        <v>23</v>
      </c>
      <c r="AG8" s="1">
        <v>17</v>
      </c>
      <c r="AH8" s="1">
        <v>17</v>
      </c>
      <c r="AI8" s="1">
        <v>19</v>
      </c>
      <c r="AJ8" s="1">
        <v>22</v>
      </c>
      <c r="AK8" s="1">
        <v>27</v>
      </c>
      <c r="AL8" s="1">
        <v>20</v>
      </c>
      <c r="AN8" s="1">
        <v>15</v>
      </c>
      <c r="AP8" s="1">
        <v>23</v>
      </c>
      <c r="AQ8" s="1">
        <v>21</v>
      </c>
      <c r="AR8" s="1">
        <v>19</v>
      </c>
      <c r="AS8" s="1">
        <v>17</v>
      </c>
      <c r="AT8" s="1">
        <v>18</v>
      </c>
      <c r="AU8" s="1">
        <v>18</v>
      </c>
      <c r="AV8" s="1">
        <v>25</v>
      </c>
      <c r="AY8" s="1">
        <v>30</v>
      </c>
      <c r="AZ8" s="1">
        <v>19</v>
      </c>
      <c r="BA8" s="1">
        <v>19</v>
      </c>
      <c r="BB8" s="1">
        <v>25</v>
      </c>
      <c r="BC8" s="1">
        <v>17</v>
      </c>
      <c r="BD8" s="1">
        <v>32</v>
      </c>
    </row>
    <row r="9" spans="1:56" x14ac:dyDescent="0.25">
      <c r="A9" s="1">
        <v>8</v>
      </c>
      <c r="B9" t="s">
        <v>62</v>
      </c>
      <c r="C9" s="1">
        <f t="shared" si="0"/>
        <v>925</v>
      </c>
      <c r="D9" s="1">
        <f>COUNT(Tabelle2[[#This Row],[30.10.]:[bis 23.01.]])</f>
        <v>40</v>
      </c>
      <c r="E9" s="1">
        <v>43</v>
      </c>
      <c r="F9" s="1">
        <v>22</v>
      </c>
      <c r="G9" s="1">
        <v>24</v>
      </c>
      <c r="H9" s="1">
        <v>22</v>
      </c>
      <c r="I9" s="1">
        <v>23</v>
      </c>
      <c r="J9" s="1">
        <v>25</v>
      </c>
      <c r="K9" s="1">
        <v>33</v>
      </c>
      <c r="L9" s="1">
        <v>25</v>
      </c>
      <c r="M9" s="1">
        <v>24</v>
      </c>
      <c r="N9" s="1">
        <v>20</v>
      </c>
      <c r="O9" s="1">
        <v>29</v>
      </c>
      <c r="P9" s="1">
        <v>29</v>
      </c>
      <c r="Q9" s="1">
        <v>10</v>
      </c>
      <c r="R9" s="1">
        <v>27</v>
      </c>
      <c r="S9" s="1">
        <v>19</v>
      </c>
      <c r="T9" s="1">
        <v>19</v>
      </c>
      <c r="U9" s="1">
        <v>23</v>
      </c>
      <c r="V9" s="1">
        <v>15</v>
      </c>
      <c r="W9" s="1">
        <v>19</v>
      </c>
      <c r="X9" s="1">
        <v>23</v>
      </c>
      <c r="Y9" s="1">
        <v>35</v>
      </c>
      <c r="Z9" s="1">
        <v>24</v>
      </c>
      <c r="AA9" s="1">
        <v>29</v>
      </c>
      <c r="AB9" s="1">
        <v>24</v>
      </c>
      <c r="AC9" s="1">
        <v>23</v>
      </c>
      <c r="AD9" s="1">
        <v>30</v>
      </c>
      <c r="AE9" s="1">
        <v>25</v>
      </c>
      <c r="AF9" s="1">
        <v>17</v>
      </c>
      <c r="AG9" s="1">
        <v>14</v>
      </c>
      <c r="AH9" s="1">
        <v>18</v>
      </c>
      <c r="AI9" s="1">
        <v>16</v>
      </c>
      <c r="AJ9" s="1">
        <v>23</v>
      </c>
      <c r="AK9" s="1">
        <v>25</v>
      </c>
      <c r="AL9" s="1">
        <v>23</v>
      </c>
      <c r="AM9" s="1">
        <v>20</v>
      </c>
      <c r="AN9" s="1">
        <v>24</v>
      </c>
      <c r="AO9" s="1">
        <v>22</v>
      </c>
      <c r="AP9" s="1">
        <v>18</v>
      </c>
      <c r="AQ9" s="1">
        <v>20</v>
      </c>
      <c r="AR9" s="1">
        <v>21</v>
      </c>
      <c r="BC9" s="1"/>
      <c r="BD9" s="1"/>
    </row>
    <row r="10" spans="1:56" x14ac:dyDescent="0.25">
      <c r="A10" s="1">
        <v>9</v>
      </c>
      <c r="B10" t="s">
        <v>63</v>
      </c>
      <c r="C10" s="1">
        <f t="shared" si="0"/>
        <v>743</v>
      </c>
      <c r="D10" s="1">
        <f>COUNT(Tabelle2[[#This Row],[30.10.]:[bis 23.01.]])</f>
        <v>32</v>
      </c>
      <c r="E10" s="1">
        <v>30</v>
      </c>
      <c r="H10" s="1">
        <v>23</v>
      </c>
      <c r="J10" s="1">
        <v>19</v>
      </c>
      <c r="K10" s="1">
        <v>33</v>
      </c>
      <c r="M10" s="1">
        <v>22</v>
      </c>
      <c r="N10" s="1">
        <v>16</v>
      </c>
      <c r="O10" s="1">
        <v>14</v>
      </c>
      <c r="P10" s="1">
        <v>31</v>
      </c>
      <c r="Q10" s="1">
        <v>12</v>
      </c>
      <c r="R10" s="1">
        <v>20</v>
      </c>
      <c r="V10" s="1">
        <v>14</v>
      </c>
      <c r="W10" s="1">
        <v>19</v>
      </c>
      <c r="X10" s="1">
        <v>19</v>
      </c>
      <c r="Y10" s="1">
        <v>34</v>
      </c>
      <c r="AA10" s="1">
        <v>27</v>
      </c>
      <c r="AB10" s="1">
        <v>23</v>
      </c>
      <c r="AC10" s="1">
        <v>14</v>
      </c>
      <c r="AD10" s="1">
        <v>20</v>
      </c>
      <c r="AF10" s="1">
        <v>24</v>
      </c>
      <c r="AJ10" s="1">
        <v>22</v>
      </c>
      <c r="AL10" s="1">
        <v>26</v>
      </c>
      <c r="AO10" s="1">
        <v>23</v>
      </c>
      <c r="AP10" s="1">
        <v>19</v>
      </c>
      <c r="AQ10" s="1">
        <v>22</v>
      </c>
      <c r="AR10" s="1">
        <v>18</v>
      </c>
      <c r="AX10" s="1">
        <v>22</v>
      </c>
      <c r="AY10" s="1">
        <v>19</v>
      </c>
      <c r="AZ10" s="1">
        <v>29</v>
      </c>
      <c r="BA10" s="1">
        <v>15</v>
      </c>
      <c r="BB10" s="1">
        <v>36</v>
      </c>
      <c r="BC10" s="1">
        <v>25</v>
      </c>
      <c r="BD10" s="1">
        <v>53</v>
      </c>
    </row>
    <row r="11" spans="1:56" x14ac:dyDescent="0.25">
      <c r="A11" s="1">
        <v>10</v>
      </c>
      <c r="B11" t="s">
        <v>64</v>
      </c>
      <c r="C11" s="1">
        <f t="shared" si="0"/>
        <v>589</v>
      </c>
      <c r="D11" s="1">
        <f>COUNT(Tabelle2[[#This Row],[30.10.]:[bis 23.01.]])</f>
        <v>29</v>
      </c>
      <c r="L11" s="1">
        <v>10</v>
      </c>
      <c r="N11" s="1">
        <v>16</v>
      </c>
      <c r="S11" s="1">
        <v>19</v>
      </c>
      <c r="U11" s="1">
        <v>19</v>
      </c>
      <c r="AB11" s="1">
        <v>19</v>
      </c>
      <c r="AD11" s="1">
        <v>20</v>
      </c>
      <c r="AF11" s="1">
        <v>21</v>
      </c>
      <c r="AG11" s="1">
        <v>21</v>
      </c>
      <c r="AH11" s="1">
        <v>16</v>
      </c>
      <c r="AI11" s="1">
        <v>16</v>
      </c>
      <c r="AJ11" s="1">
        <v>27</v>
      </c>
      <c r="AK11" s="1">
        <v>21</v>
      </c>
      <c r="AL11" s="1">
        <v>22</v>
      </c>
      <c r="AM11" s="1">
        <v>15</v>
      </c>
      <c r="AN11" s="1">
        <v>21</v>
      </c>
      <c r="AO11" s="1">
        <v>22</v>
      </c>
      <c r="AQ11" s="1">
        <v>19</v>
      </c>
      <c r="AR11" s="1">
        <v>20</v>
      </c>
      <c r="AS11" s="1">
        <v>16</v>
      </c>
      <c r="AT11" s="1">
        <v>14</v>
      </c>
      <c r="AU11" s="1">
        <v>17</v>
      </c>
      <c r="AV11" s="1">
        <v>26</v>
      </c>
      <c r="AX11" s="1">
        <v>22</v>
      </c>
      <c r="AY11" s="1">
        <v>23</v>
      </c>
      <c r="AZ11" s="1">
        <v>20</v>
      </c>
      <c r="BA11" s="1">
        <v>13</v>
      </c>
      <c r="BB11" s="1">
        <v>28</v>
      </c>
      <c r="BC11" s="1">
        <v>26</v>
      </c>
      <c r="BD11" s="1">
        <v>40</v>
      </c>
    </row>
    <row r="12" spans="1:56" x14ac:dyDescent="0.25">
      <c r="A12" s="1">
        <v>11</v>
      </c>
      <c r="B12" t="s">
        <v>65</v>
      </c>
      <c r="C12" s="1">
        <f t="shared" si="0"/>
        <v>406</v>
      </c>
      <c r="D12" s="1">
        <f>COUNT(Tabelle2[[#This Row],[30.10.]:[bis 23.01.]])</f>
        <v>20</v>
      </c>
      <c r="Y12" s="1">
        <v>25</v>
      </c>
      <c r="AC12" s="1">
        <v>16</v>
      </c>
      <c r="AE12" s="1">
        <v>24</v>
      </c>
      <c r="AF12" s="1">
        <v>23</v>
      </c>
      <c r="AG12" s="1">
        <v>15</v>
      </c>
      <c r="AH12" s="1">
        <v>29</v>
      </c>
      <c r="AI12" s="1">
        <v>15</v>
      </c>
      <c r="AJ12" s="1">
        <v>25</v>
      </c>
      <c r="AK12" s="1">
        <v>22</v>
      </c>
      <c r="AL12" s="1">
        <v>20</v>
      </c>
      <c r="AM12" s="1">
        <v>19</v>
      </c>
      <c r="AN12" s="1">
        <v>23</v>
      </c>
      <c r="AO12" s="1">
        <v>24</v>
      </c>
      <c r="AQ12" s="1">
        <v>20</v>
      </c>
      <c r="AR12" s="1">
        <v>14</v>
      </c>
      <c r="AS12" s="1">
        <v>10</v>
      </c>
      <c r="AT12" s="1">
        <v>18</v>
      </c>
      <c r="AU12" s="1">
        <v>19</v>
      </c>
      <c r="AV12" s="1">
        <v>20</v>
      </c>
      <c r="AX12" s="1">
        <v>25</v>
      </c>
      <c r="BC12" s="1"/>
      <c r="BD12" s="1"/>
    </row>
    <row r="13" spans="1:56" x14ac:dyDescent="0.25">
      <c r="A13" s="1">
        <v>12</v>
      </c>
      <c r="B13" t="s">
        <v>66</v>
      </c>
      <c r="C13" s="1">
        <f t="shared" si="0"/>
        <v>376</v>
      </c>
      <c r="D13" s="1">
        <f>COUNT(Tabelle2[[#This Row],[30.10.]:[bis 23.01.]])</f>
        <v>21</v>
      </c>
      <c r="E13" s="1">
        <v>32</v>
      </c>
      <c r="I13" s="1">
        <v>22</v>
      </c>
      <c r="M13" s="1">
        <v>16</v>
      </c>
      <c r="O13" s="1">
        <v>18</v>
      </c>
      <c r="S13" s="1">
        <v>15</v>
      </c>
      <c r="W13" s="1">
        <v>23</v>
      </c>
      <c r="AA13" s="1">
        <v>19</v>
      </c>
      <c r="AC13" s="1">
        <v>17</v>
      </c>
      <c r="AG13" s="1">
        <v>16</v>
      </c>
      <c r="AI13" s="1">
        <v>17</v>
      </c>
      <c r="AK13" s="1">
        <v>23</v>
      </c>
      <c r="AM13" s="1">
        <v>14</v>
      </c>
      <c r="AN13" s="1">
        <v>16</v>
      </c>
      <c r="AP13" s="1">
        <v>16</v>
      </c>
      <c r="AR13" s="1">
        <v>20</v>
      </c>
      <c r="AT13" s="1">
        <v>11</v>
      </c>
      <c r="AV13" s="1">
        <v>20</v>
      </c>
      <c r="AY13" s="1">
        <v>21</v>
      </c>
      <c r="BA13" s="1">
        <v>20</v>
      </c>
      <c r="BC13" s="1">
        <v>14</v>
      </c>
      <c r="BD13" s="1">
        <v>6</v>
      </c>
    </row>
    <row r="14" spans="1:56" x14ac:dyDescent="0.25">
      <c r="A14" s="1">
        <v>13</v>
      </c>
      <c r="B14" t="s">
        <v>67</v>
      </c>
      <c r="C14" s="1">
        <f t="shared" si="0"/>
        <v>329</v>
      </c>
      <c r="D14" s="1">
        <f>COUNT(Tabelle2[[#This Row],[30.10.]:[bis 23.01.]])</f>
        <v>15</v>
      </c>
      <c r="E14" s="1">
        <v>34</v>
      </c>
      <c r="H14" s="1">
        <v>16</v>
      </c>
      <c r="K14" s="1">
        <v>27</v>
      </c>
      <c r="S14" s="1">
        <v>18</v>
      </c>
      <c r="V14" s="1">
        <v>14</v>
      </c>
      <c r="AA14" s="1">
        <v>25</v>
      </c>
      <c r="AC14" s="1">
        <v>22</v>
      </c>
      <c r="AH14" s="1">
        <v>23</v>
      </c>
      <c r="AL14" s="1">
        <v>23</v>
      </c>
      <c r="AP14" s="1">
        <v>27</v>
      </c>
      <c r="AS14" s="1">
        <v>14</v>
      </c>
      <c r="AV14" s="1">
        <v>26</v>
      </c>
      <c r="AX14" s="1">
        <v>24</v>
      </c>
      <c r="AZ14" s="1">
        <v>23</v>
      </c>
      <c r="BC14" s="1"/>
      <c r="BD14" s="1">
        <v>13</v>
      </c>
    </row>
    <row r="15" spans="1:56" x14ac:dyDescent="0.25">
      <c r="A15" s="1">
        <v>14</v>
      </c>
      <c r="B15" t="s">
        <v>68</v>
      </c>
      <c r="C15" s="1">
        <f t="shared" si="0"/>
        <v>291</v>
      </c>
      <c r="D15" s="1">
        <f>COUNT(Tabelle2[[#This Row],[30.10.]:[bis 23.01.]])</f>
        <v>13</v>
      </c>
      <c r="E15" s="1">
        <v>41</v>
      </c>
      <c r="G15" s="1">
        <v>25</v>
      </c>
      <c r="H15" s="1">
        <v>23</v>
      </c>
      <c r="I15" s="1">
        <v>22</v>
      </c>
      <c r="K15" s="1">
        <v>27</v>
      </c>
      <c r="L15" s="1">
        <v>24</v>
      </c>
      <c r="M15" s="1">
        <v>25</v>
      </c>
      <c r="N15" s="1">
        <v>14</v>
      </c>
      <c r="O15" s="1">
        <v>21</v>
      </c>
      <c r="Q15" s="1">
        <v>11</v>
      </c>
      <c r="R15" s="1">
        <v>22</v>
      </c>
      <c r="S15" s="1">
        <v>15</v>
      </c>
      <c r="U15" s="1">
        <v>21</v>
      </c>
      <c r="BC15" s="1"/>
      <c r="BD15" s="1"/>
    </row>
    <row r="16" spans="1:56" x14ac:dyDescent="0.25">
      <c r="A16" s="1">
        <v>15</v>
      </c>
      <c r="B16" t="s">
        <v>69</v>
      </c>
      <c r="C16" s="1">
        <f t="shared" si="0"/>
        <v>257</v>
      </c>
      <c r="D16" s="1">
        <f>COUNT(Tabelle2[[#This Row],[30.10.]:[bis 23.01.]])</f>
        <v>15</v>
      </c>
      <c r="E16" s="1">
        <v>32</v>
      </c>
      <c r="F16" s="1">
        <v>18</v>
      </c>
      <c r="G16" s="1">
        <v>21</v>
      </c>
      <c r="H16" s="1">
        <v>17</v>
      </c>
      <c r="I16" s="1">
        <v>20</v>
      </c>
      <c r="J16" s="1">
        <v>16</v>
      </c>
      <c r="K16" s="1">
        <v>22</v>
      </c>
      <c r="L16" s="1">
        <v>14</v>
      </c>
      <c r="M16" s="1">
        <v>19</v>
      </c>
      <c r="N16" s="1">
        <v>10</v>
      </c>
      <c r="O16" s="1">
        <v>17</v>
      </c>
      <c r="AB16" s="1">
        <v>13</v>
      </c>
      <c r="AF16" s="1">
        <v>16</v>
      </c>
      <c r="AG16" s="1">
        <v>10</v>
      </c>
      <c r="AH16" s="1">
        <v>12</v>
      </c>
      <c r="BC16" s="1"/>
      <c r="BD16" s="1"/>
    </row>
    <row r="17" spans="1:56" x14ac:dyDescent="0.25">
      <c r="A17" s="1">
        <v>16</v>
      </c>
      <c r="B17" t="s">
        <v>70</v>
      </c>
      <c r="C17" s="1">
        <f t="shared" si="0"/>
        <v>174</v>
      </c>
      <c r="D17" s="1">
        <f>COUNT(Tabelle2[[#This Row],[30.10.]:[bis 23.01.]])</f>
        <v>11</v>
      </c>
      <c r="N17" s="1">
        <v>12</v>
      </c>
      <c r="O17" s="1">
        <v>16</v>
      </c>
      <c r="P17" s="1">
        <v>13</v>
      </c>
      <c r="Q17" s="1">
        <v>9</v>
      </c>
      <c r="R17" s="1">
        <v>25</v>
      </c>
      <c r="S17" s="1">
        <v>10</v>
      </c>
      <c r="T17" s="1">
        <v>17</v>
      </c>
      <c r="U17" s="1">
        <v>24</v>
      </c>
      <c r="V17" s="1">
        <v>13</v>
      </c>
      <c r="X17" s="1">
        <v>14</v>
      </c>
      <c r="AN17" s="1">
        <v>21</v>
      </c>
      <c r="BC17" s="1"/>
      <c r="BD17" s="1"/>
    </row>
    <row r="18" spans="1:56" x14ac:dyDescent="0.25">
      <c r="A18" s="1">
        <v>17</v>
      </c>
      <c r="B18" t="s">
        <v>71</v>
      </c>
      <c r="C18" s="1">
        <f t="shared" si="0"/>
        <v>124</v>
      </c>
      <c r="D18" s="1">
        <f>COUNT(Tabelle2[[#This Row],[30.10.]:[bis 23.01.]])</f>
        <v>6</v>
      </c>
      <c r="AI18" s="1">
        <v>25</v>
      </c>
      <c r="AQ18" s="1">
        <v>24</v>
      </c>
      <c r="AR18" s="1">
        <v>19</v>
      </c>
      <c r="AS18" s="1">
        <v>15</v>
      </c>
      <c r="AT18" s="1">
        <v>11</v>
      </c>
      <c r="AV18" s="1">
        <v>30</v>
      </c>
      <c r="BC18" s="1"/>
      <c r="BD18" s="1"/>
    </row>
    <row r="19" spans="1:56" x14ac:dyDescent="0.25">
      <c r="A19" s="1">
        <v>18</v>
      </c>
      <c r="B19" t="s">
        <v>72</v>
      </c>
      <c r="C19" s="1">
        <f t="shared" si="0"/>
        <v>103</v>
      </c>
      <c r="D19" s="1">
        <f>COUNT(Tabelle2[[#This Row],[30.10.]:[bis 23.01.]])</f>
        <v>10</v>
      </c>
      <c r="M19" s="1">
        <v>12</v>
      </c>
      <c r="T19" s="1">
        <v>8</v>
      </c>
      <c r="W19" s="1">
        <v>13</v>
      </c>
      <c r="AA19" s="1">
        <v>12</v>
      </c>
      <c r="AN19" s="1">
        <v>7</v>
      </c>
      <c r="AO19" s="1">
        <v>2</v>
      </c>
      <c r="AP19" s="1">
        <v>14</v>
      </c>
      <c r="AU19" s="1">
        <v>9</v>
      </c>
      <c r="BA19" s="1">
        <v>13</v>
      </c>
      <c r="BB19" s="1">
        <v>13</v>
      </c>
      <c r="BC19" s="1"/>
      <c r="BD19" s="1"/>
    </row>
    <row r="20" spans="1:56" x14ac:dyDescent="0.25">
      <c r="A20" s="1">
        <v>19</v>
      </c>
      <c r="B20" t="s">
        <v>73</v>
      </c>
      <c r="C20" s="1">
        <f t="shared" si="0"/>
        <v>102</v>
      </c>
      <c r="D20" s="1">
        <f>COUNT(Tabelle2[[#This Row],[30.10.]:[bis 23.01.]])</f>
        <v>4</v>
      </c>
      <c r="AZ20" s="1">
        <v>27</v>
      </c>
      <c r="BB20" s="1">
        <v>22</v>
      </c>
      <c r="BC20" s="1">
        <v>22</v>
      </c>
      <c r="BD20" s="1">
        <v>31</v>
      </c>
    </row>
    <row r="21" spans="1:56" x14ac:dyDescent="0.25">
      <c r="A21" s="1">
        <v>20</v>
      </c>
      <c r="B21" t="s">
        <v>74</v>
      </c>
      <c r="C21" s="1">
        <f t="shared" si="0"/>
        <v>101</v>
      </c>
      <c r="D21" s="1">
        <f>COUNT(Tabelle2[[#This Row],[30.10.]:[bis 23.01.]])</f>
        <v>5</v>
      </c>
      <c r="AY21" s="1">
        <v>25</v>
      </c>
      <c r="BA21" s="1">
        <v>22</v>
      </c>
      <c r="BB21" s="1">
        <v>24</v>
      </c>
      <c r="BC21" s="1">
        <v>20</v>
      </c>
      <c r="BD21" s="1">
        <v>10</v>
      </c>
    </row>
    <row r="22" spans="1:56" x14ac:dyDescent="0.25">
      <c r="A22" s="1">
        <v>21</v>
      </c>
      <c r="B22" t="s">
        <v>75</v>
      </c>
      <c r="C22" s="1">
        <f t="shared" si="0"/>
        <v>96</v>
      </c>
      <c r="D22" s="1">
        <f>COUNT(Tabelle2[[#This Row],[30.10.]:[bis 23.01.]])</f>
        <v>6</v>
      </c>
      <c r="J22" s="1">
        <v>21</v>
      </c>
      <c r="L22" s="1">
        <v>14</v>
      </c>
      <c r="Q22" s="1">
        <v>6</v>
      </c>
      <c r="X22" s="1">
        <v>18</v>
      </c>
      <c r="Y22" s="1">
        <v>24</v>
      </c>
      <c r="AB22" s="1">
        <v>13</v>
      </c>
      <c r="BC22" s="1"/>
      <c r="BD22" s="1"/>
    </row>
    <row r="23" spans="1:56" x14ac:dyDescent="0.25">
      <c r="A23" s="1">
        <v>22</v>
      </c>
      <c r="B23" t="s">
        <v>76</v>
      </c>
      <c r="C23" s="1">
        <f t="shared" si="0"/>
        <v>89</v>
      </c>
      <c r="D23" s="1">
        <f>COUNT(Tabelle2[[#This Row],[30.10.]:[bis 23.01.]])</f>
        <v>3</v>
      </c>
      <c r="BB23" s="1">
        <v>32</v>
      </c>
      <c r="BC23" s="1">
        <v>29</v>
      </c>
      <c r="BD23" s="1">
        <v>28</v>
      </c>
    </row>
    <row r="24" spans="1:56" x14ac:dyDescent="0.25">
      <c r="A24" s="1">
        <v>23</v>
      </c>
      <c r="B24" t="s">
        <v>77</v>
      </c>
      <c r="C24" s="1">
        <f t="shared" si="0"/>
        <v>82</v>
      </c>
      <c r="D24" s="1">
        <f>COUNT(Tabelle2[[#This Row],[30.10.]:[bis 23.01.]])</f>
        <v>4</v>
      </c>
      <c r="AZ24" s="1">
        <v>21</v>
      </c>
      <c r="BB24" s="1">
        <v>22</v>
      </c>
      <c r="BC24" s="1">
        <v>24</v>
      </c>
      <c r="BD24" s="1">
        <v>15</v>
      </c>
    </row>
    <row r="25" spans="1:56" x14ac:dyDescent="0.25">
      <c r="A25" s="1">
        <v>24</v>
      </c>
      <c r="B25" t="s">
        <v>89</v>
      </c>
      <c r="C25" s="1">
        <f t="shared" si="0"/>
        <v>76</v>
      </c>
      <c r="D25" s="1">
        <f>COUNT(Tabelle2[[#This Row],[30.10.]:[bis 23.01.]])</f>
        <v>3</v>
      </c>
      <c r="E25" s="1">
        <v>38</v>
      </c>
      <c r="H25" s="1">
        <v>16</v>
      </c>
      <c r="K25" s="1">
        <v>22</v>
      </c>
      <c r="BC25" s="1"/>
      <c r="BD25" s="1"/>
    </row>
    <row r="26" spans="1:56" x14ac:dyDescent="0.25">
      <c r="A26" s="1">
        <v>25</v>
      </c>
      <c r="B26" t="s">
        <v>87</v>
      </c>
      <c r="C26" s="1">
        <f t="shared" si="0"/>
        <v>75</v>
      </c>
      <c r="D26" s="1">
        <f>COUNT(Tabelle2[[#This Row],[30.10.]:[bis 23.01.]])</f>
        <v>3</v>
      </c>
      <c r="E26" s="1">
        <v>34</v>
      </c>
      <c r="F26" s="1">
        <v>16</v>
      </c>
      <c r="G26" s="1">
        <v>25</v>
      </c>
      <c r="BC26" s="1"/>
      <c r="BD26" s="1"/>
    </row>
    <row r="27" spans="1:56" x14ac:dyDescent="0.25">
      <c r="A27" s="1">
        <v>26</v>
      </c>
      <c r="B27" t="s">
        <v>78</v>
      </c>
      <c r="C27" s="1">
        <f t="shared" si="0"/>
        <v>74</v>
      </c>
      <c r="D27" s="1">
        <f>COUNT(Tabelle2[[#This Row],[30.10.]:[bis 23.01.]])</f>
        <v>4</v>
      </c>
      <c r="L27" s="1">
        <v>14</v>
      </c>
      <c r="AC27" s="1">
        <v>21</v>
      </c>
      <c r="AP27" s="1">
        <v>17</v>
      </c>
      <c r="BC27" s="1"/>
      <c r="BD27" s="1">
        <v>22</v>
      </c>
    </row>
    <row r="28" spans="1:56" x14ac:dyDescent="0.25">
      <c r="A28" s="1">
        <v>27</v>
      </c>
      <c r="B28" t="s">
        <v>79</v>
      </c>
      <c r="C28" s="1">
        <f t="shared" si="0"/>
        <v>63</v>
      </c>
      <c r="D28" s="1">
        <f>COUNT(Tabelle2[[#This Row],[30.10.]:[bis 23.01.]])</f>
        <v>3</v>
      </c>
      <c r="T28" s="1">
        <v>21</v>
      </c>
      <c r="AA28" s="1">
        <v>20</v>
      </c>
      <c r="AD28" s="1">
        <v>22</v>
      </c>
      <c r="BC28" s="1"/>
      <c r="BD28" s="1"/>
    </row>
    <row r="29" spans="1:56" x14ac:dyDescent="0.25">
      <c r="A29" s="1">
        <v>28</v>
      </c>
      <c r="B29" t="s">
        <v>80</v>
      </c>
      <c r="C29" s="1">
        <f t="shared" si="0"/>
        <v>58</v>
      </c>
      <c r="D29" s="1">
        <f>COUNT(Tabelle2[[#This Row],[30.10.]:[bis 23.01.]])</f>
        <v>4</v>
      </c>
      <c r="J29" s="1">
        <v>14</v>
      </c>
      <c r="M29" s="1">
        <v>18</v>
      </c>
      <c r="S29" s="1">
        <v>7</v>
      </c>
      <c r="AY29" s="1">
        <v>19</v>
      </c>
      <c r="BC29" s="1"/>
      <c r="BD29" s="1"/>
    </row>
    <row r="30" spans="1:56" x14ac:dyDescent="0.25">
      <c r="A30" s="1">
        <v>29</v>
      </c>
      <c r="B30" t="s">
        <v>81</v>
      </c>
      <c r="C30" s="1">
        <f t="shared" si="0"/>
        <v>56</v>
      </c>
      <c r="D30" s="1">
        <f>COUNT(Tabelle2[[#This Row],[30.10.]:[bis 23.01.]])</f>
        <v>4</v>
      </c>
      <c r="Q30" s="1">
        <v>12</v>
      </c>
      <c r="X30" s="1">
        <v>16</v>
      </c>
      <c r="AG30" s="1">
        <v>14</v>
      </c>
      <c r="AK30" s="1">
        <v>14</v>
      </c>
      <c r="BC30" s="1"/>
      <c r="BD30" s="1"/>
    </row>
    <row r="31" spans="1:56" x14ac:dyDescent="0.25">
      <c r="A31" s="1">
        <v>30</v>
      </c>
      <c r="B31" t="s">
        <v>82</v>
      </c>
      <c r="C31" s="1">
        <f t="shared" si="0"/>
        <v>53</v>
      </c>
      <c r="D31" s="1">
        <f>COUNT(Tabelle2[[#This Row],[30.10.]:[bis 23.01.]])</f>
        <v>2</v>
      </c>
      <c r="AA31" s="1">
        <v>26</v>
      </c>
      <c r="BC31" s="1"/>
      <c r="BD31" s="1">
        <v>27</v>
      </c>
    </row>
    <row r="32" spans="1:56" x14ac:dyDescent="0.25">
      <c r="A32" s="1">
        <v>31</v>
      </c>
      <c r="B32" t="s">
        <v>234</v>
      </c>
      <c r="C32" s="1">
        <f t="shared" si="0"/>
        <v>51</v>
      </c>
      <c r="D32" s="1">
        <f>COUNT(Tabelle2[[#This Row],[30.10.]:[bis 23.01.]])</f>
        <v>3</v>
      </c>
      <c r="E32" s="1">
        <v>26</v>
      </c>
      <c r="F32" s="1">
        <v>11</v>
      </c>
      <c r="I32" s="1">
        <v>14</v>
      </c>
      <c r="BC32" s="1"/>
      <c r="BD32" s="1"/>
    </row>
    <row r="33" spans="1:56" x14ac:dyDescent="0.25">
      <c r="A33" s="1">
        <v>32</v>
      </c>
      <c r="B33" t="s">
        <v>102</v>
      </c>
      <c r="C33" s="1">
        <f t="shared" si="0"/>
        <v>51</v>
      </c>
      <c r="D33" s="1">
        <f>COUNT(Tabelle2[[#This Row],[30.10.]:[bis 23.01.]])</f>
        <v>3</v>
      </c>
      <c r="E33" s="1">
        <v>24</v>
      </c>
      <c r="G33" s="1">
        <v>13</v>
      </c>
      <c r="H33" s="1">
        <v>14</v>
      </c>
      <c r="BC33" s="1"/>
      <c r="BD33" s="1"/>
    </row>
    <row r="34" spans="1:56" x14ac:dyDescent="0.25">
      <c r="A34" s="1">
        <v>33</v>
      </c>
      <c r="B34" t="s">
        <v>83</v>
      </c>
      <c r="C34" s="1">
        <f t="shared" si="0"/>
        <v>50</v>
      </c>
      <c r="D34" s="1">
        <f>COUNT(Tabelle2[[#This Row],[30.10.]:[bis 23.01.]])</f>
        <v>3</v>
      </c>
      <c r="AF34" s="1">
        <v>13</v>
      </c>
      <c r="AH34" s="1">
        <v>29</v>
      </c>
      <c r="AI34" s="1">
        <v>8</v>
      </c>
      <c r="BC34" s="1"/>
      <c r="BD34" s="1"/>
    </row>
    <row r="35" spans="1:56" x14ac:dyDescent="0.25">
      <c r="A35" s="1">
        <v>34</v>
      </c>
      <c r="B35" t="s">
        <v>84</v>
      </c>
      <c r="C35" s="1">
        <f t="shared" si="0"/>
        <v>48</v>
      </c>
      <c r="D35" s="1">
        <f>COUNT(Tabelle2[[#This Row],[30.10.]:[bis 23.01.]])</f>
        <v>3</v>
      </c>
      <c r="AJ35" s="1">
        <v>17</v>
      </c>
      <c r="AO35" s="1">
        <v>13</v>
      </c>
      <c r="AQ35" s="1">
        <v>18</v>
      </c>
      <c r="BC35" s="1"/>
      <c r="BD35" s="1"/>
    </row>
    <row r="36" spans="1:56" x14ac:dyDescent="0.25">
      <c r="A36" s="1">
        <v>35</v>
      </c>
      <c r="B36" t="s">
        <v>86</v>
      </c>
      <c r="C36" s="1">
        <f t="shared" si="0"/>
        <v>43</v>
      </c>
      <c r="D36" s="1">
        <f>COUNT(Tabelle2[[#This Row],[30.10.]:[bis 23.01.]])</f>
        <v>2</v>
      </c>
      <c r="Z36" s="1">
        <v>23</v>
      </c>
      <c r="AJ36" s="1">
        <v>20</v>
      </c>
      <c r="BC36" s="1"/>
      <c r="BD36" s="1"/>
    </row>
    <row r="37" spans="1:56" x14ac:dyDescent="0.25">
      <c r="A37" s="1">
        <v>36</v>
      </c>
      <c r="B37" t="s">
        <v>85</v>
      </c>
      <c r="C37" s="1">
        <f t="shared" si="0"/>
        <v>43</v>
      </c>
      <c r="D37" s="1">
        <f>COUNT(Tabelle2[[#This Row],[30.10.]:[bis 23.01.]])</f>
        <v>2</v>
      </c>
      <c r="AK37" s="1">
        <v>26</v>
      </c>
      <c r="AO37" s="1">
        <v>17</v>
      </c>
      <c r="BC37" s="1"/>
      <c r="BD37" s="1"/>
    </row>
    <row r="38" spans="1:56" x14ac:dyDescent="0.25">
      <c r="A38" s="1">
        <v>37</v>
      </c>
      <c r="B38" t="s">
        <v>88</v>
      </c>
      <c r="C38" s="1">
        <f t="shared" si="0"/>
        <v>40</v>
      </c>
      <c r="D38" s="1">
        <f>COUNT(Tabelle2[[#This Row],[30.10.]:[bis 23.01.]])</f>
        <v>3</v>
      </c>
      <c r="G38" s="1">
        <v>9</v>
      </c>
      <c r="I38" s="1">
        <v>14</v>
      </c>
      <c r="M38" s="1">
        <v>17</v>
      </c>
      <c r="BC38" s="1"/>
      <c r="BD38" s="1"/>
    </row>
    <row r="39" spans="1:56" x14ac:dyDescent="0.25">
      <c r="A39" s="1">
        <v>38</v>
      </c>
      <c r="B39" t="s">
        <v>233</v>
      </c>
      <c r="C39" s="1">
        <f t="shared" si="0"/>
        <v>39</v>
      </c>
      <c r="D39" s="1">
        <f>COUNT(Tabelle2[[#This Row],[30.10.]:[bis 23.01.]])</f>
        <v>3</v>
      </c>
      <c r="E39" s="1">
        <v>27</v>
      </c>
      <c r="H39" s="1">
        <v>6</v>
      </c>
      <c r="I39" s="1">
        <v>6</v>
      </c>
      <c r="BC39" s="1"/>
      <c r="BD39" s="1"/>
    </row>
    <row r="40" spans="1:56" x14ac:dyDescent="0.25">
      <c r="A40" s="1">
        <v>39</v>
      </c>
      <c r="B40" t="s">
        <v>90</v>
      </c>
      <c r="C40" s="1">
        <f t="shared" si="0"/>
        <v>37</v>
      </c>
      <c r="D40" s="1">
        <f>COUNT(Tabelle2[[#This Row],[30.10.]:[bis 23.01.]])</f>
        <v>2</v>
      </c>
      <c r="AY40" s="1">
        <v>20</v>
      </c>
      <c r="BC40" s="1"/>
      <c r="BD40" s="1">
        <v>17</v>
      </c>
    </row>
    <row r="41" spans="1:56" x14ac:dyDescent="0.25">
      <c r="A41" s="1">
        <v>40</v>
      </c>
      <c r="B41" t="s">
        <v>93</v>
      </c>
      <c r="C41" s="1">
        <f t="shared" si="0"/>
        <v>37</v>
      </c>
      <c r="D41" s="1">
        <f>COUNT(Tabelle2[[#This Row],[30.10.]:[bis 23.01.]])</f>
        <v>2</v>
      </c>
      <c r="I41" s="1">
        <v>17</v>
      </c>
      <c r="J41" s="1">
        <v>20</v>
      </c>
      <c r="BC41" s="1"/>
      <c r="BD41" s="1"/>
    </row>
    <row r="42" spans="1:56" x14ac:dyDescent="0.25">
      <c r="A42" s="1">
        <v>41</v>
      </c>
      <c r="B42" t="s">
        <v>92</v>
      </c>
      <c r="C42" s="1">
        <f t="shared" si="0"/>
        <v>37</v>
      </c>
      <c r="D42" s="1">
        <f>COUNT(Tabelle2[[#This Row],[30.10.]:[bis 23.01.]])</f>
        <v>2</v>
      </c>
      <c r="AB42" s="1">
        <v>14</v>
      </c>
      <c r="BB42" s="1">
        <v>23</v>
      </c>
      <c r="BC42" s="1"/>
      <c r="BD42" s="1"/>
    </row>
    <row r="43" spans="1:56" x14ac:dyDescent="0.25">
      <c r="A43" s="1">
        <v>42</v>
      </c>
      <c r="B43" t="s">
        <v>91</v>
      </c>
      <c r="C43" s="1">
        <f t="shared" si="0"/>
        <v>37</v>
      </c>
      <c r="D43" s="1">
        <f>COUNT(Tabelle2[[#This Row],[30.10.]:[bis 23.01.]])</f>
        <v>2</v>
      </c>
      <c r="AP43" s="1">
        <v>17</v>
      </c>
      <c r="AZ43" s="1">
        <v>20</v>
      </c>
      <c r="BC43" s="1"/>
      <c r="BD43" s="1"/>
    </row>
    <row r="44" spans="1:56" x14ac:dyDescent="0.25">
      <c r="A44" s="1">
        <v>43</v>
      </c>
      <c r="B44" t="s">
        <v>94</v>
      </c>
      <c r="C44" s="1">
        <f t="shared" si="0"/>
        <v>36</v>
      </c>
      <c r="D44" s="1">
        <f>COUNT(Tabelle2[[#This Row],[30.10.]:[bis 23.01.]])</f>
        <v>3</v>
      </c>
      <c r="BA44" s="1">
        <v>14</v>
      </c>
      <c r="BB44" s="1">
        <v>17</v>
      </c>
      <c r="BC44" s="1"/>
      <c r="BD44" s="1">
        <v>5</v>
      </c>
    </row>
    <row r="45" spans="1:56" x14ac:dyDescent="0.25">
      <c r="A45" s="1">
        <v>44</v>
      </c>
      <c r="B45" t="s">
        <v>95</v>
      </c>
      <c r="C45" s="1">
        <f t="shared" si="0"/>
        <v>33</v>
      </c>
      <c r="D45" s="1">
        <f>COUNT(Tabelle2[[#This Row],[30.10.]:[bis 23.01.]])</f>
        <v>2</v>
      </c>
      <c r="AF45" s="1">
        <v>12</v>
      </c>
      <c r="AQ45" s="1">
        <v>21</v>
      </c>
      <c r="BC45" s="1"/>
      <c r="BD45" s="1"/>
    </row>
    <row r="46" spans="1:56" x14ac:dyDescent="0.25">
      <c r="A46" s="1">
        <v>45</v>
      </c>
      <c r="B46" t="s">
        <v>96</v>
      </c>
      <c r="C46" s="1">
        <f t="shared" si="0"/>
        <v>33</v>
      </c>
      <c r="D46" s="1">
        <f>COUNT(Tabelle2[[#This Row],[30.10.]:[bis 23.01.]])</f>
        <v>2</v>
      </c>
      <c r="R46" s="1">
        <v>20</v>
      </c>
      <c r="AI46" s="1">
        <v>13</v>
      </c>
      <c r="BC46" s="1"/>
      <c r="BD46" s="1"/>
    </row>
    <row r="47" spans="1:56" x14ac:dyDescent="0.25">
      <c r="A47" s="1">
        <v>46</v>
      </c>
      <c r="B47" t="s">
        <v>97</v>
      </c>
      <c r="C47" s="1">
        <f t="shared" si="0"/>
        <v>31</v>
      </c>
      <c r="D47" s="1">
        <f>COUNT(Tabelle2[[#This Row],[30.10.]:[bis 23.01.]])</f>
        <v>2</v>
      </c>
      <c r="U47" s="1">
        <v>11</v>
      </c>
      <c r="Z47" s="1">
        <v>20</v>
      </c>
      <c r="BC47" s="1"/>
      <c r="BD47" s="1"/>
    </row>
    <row r="48" spans="1:56" x14ac:dyDescent="0.25">
      <c r="A48" s="1">
        <v>47</v>
      </c>
      <c r="B48" t="s">
        <v>98</v>
      </c>
      <c r="C48" s="1">
        <f t="shared" si="0"/>
        <v>29</v>
      </c>
      <c r="D48" s="1">
        <f>COUNT(Tabelle2[[#This Row],[30.10.]:[bis 23.01.]])</f>
        <v>2</v>
      </c>
      <c r="AY48" s="1">
        <v>19</v>
      </c>
      <c r="BC48" s="1"/>
      <c r="BD48" s="1">
        <v>10</v>
      </c>
    </row>
    <row r="49" spans="1:56" x14ac:dyDescent="0.25">
      <c r="A49" s="1">
        <v>48</v>
      </c>
      <c r="B49" t="s">
        <v>100</v>
      </c>
      <c r="C49" s="1">
        <f t="shared" si="0"/>
        <v>28</v>
      </c>
      <c r="D49" s="1">
        <f>COUNT(Tabelle2[[#This Row],[30.10.]:[bis 23.01.]])</f>
        <v>1</v>
      </c>
      <c r="AY49" s="1">
        <v>28</v>
      </c>
      <c r="BC49" s="1"/>
      <c r="BD49" s="1"/>
    </row>
    <row r="50" spans="1:56" x14ac:dyDescent="0.25">
      <c r="A50" s="1">
        <v>49</v>
      </c>
      <c r="B50" t="s">
        <v>99</v>
      </c>
      <c r="C50" s="1">
        <f t="shared" si="0"/>
        <v>28</v>
      </c>
      <c r="D50" s="1">
        <f>COUNT(Tabelle2[[#This Row],[30.10.]:[bis 23.01.]])</f>
        <v>1</v>
      </c>
      <c r="AZ50" s="1">
        <v>28</v>
      </c>
      <c r="BC50" s="1"/>
      <c r="BD50" s="1"/>
    </row>
    <row r="51" spans="1:56" x14ac:dyDescent="0.25">
      <c r="A51" s="1">
        <v>50</v>
      </c>
      <c r="B51" t="s">
        <v>543</v>
      </c>
      <c r="C51" s="1">
        <f t="shared" si="0"/>
        <v>27</v>
      </c>
      <c r="D51" s="1">
        <f>COUNT(Tabelle2[[#This Row],[30.10.]:[bis 23.01.]])</f>
        <v>1</v>
      </c>
      <c r="E51" s="1">
        <v>27</v>
      </c>
      <c r="BC51" s="1"/>
      <c r="BD51" s="1"/>
    </row>
    <row r="52" spans="1:56" x14ac:dyDescent="0.25">
      <c r="A52" s="1">
        <v>51</v>
      </c>
      <c r="B52" t="s">
        <v>101</v>
      </c>
      <c r="C52" s="1">
        <f t="shared" si="0"/>
        <v>27</v>
      </c>
      <c r="D52" s="1">
        <f>COUNT(Tabelle2[[#This Row],[30.10.]:[bis 23.01.]])</f>
        <v>1</v>
      </c>
      <c r="BB52" s="1">
        <v>27</v>
      </c>
      <c r="BC52" s="1"/>
      <c r="BD52" s="1"/>
    </row>
    <row r="53" spans="1:56" x14ac:dyDescent="0.25">
      <c r="A53" s="1">
        <v>52</v>
      </c>
      <c r="B53" t="s">
        <v>103</v>
      </c>
      <c r="C53" s="1">
        <f t="shared" si="0"/>
        <v>26</v>
      </c>
      <c r="D53" s="1">
        <f>COUNT(Tabelle2[[#This Row],[30.10.]:[bis 23.01.]])</f>
        <v>2</v>
      </c>
      <c r="AB53" s="1">
        <v>8</v>
      </c>
      <c r="BA53" s="1">
        <v>18</v>
      </c>
      <c r="BC53" s="1"/>
      <c r="BD53" s="1"/>
    </row>
    <row r="54" spans="1:56" x14ac:dyDescent="0.25">
      <c r="A54" s="1">
        <v>53</v>
      </c>
      <c r="B54" t="s">
        <v>106</v>
      </c>
      <c r="C54" s="1">
        <f t="shared" si="0"/>
        <v>25</v>
      </c>
      <c r="D54" s="1">
        <f>COUNT(Tabelle2[[#This Row],[30.10.]:[bis 23.01.]])</f>
        <v>1</v>
      </c>
      <c r="AZ54" s="1">
        <v>25</v>
      </c>
      <c r="BC54" s="1"/>
      <c r="BD54" s="1"/>
    </row>
    <row r="55" spans="1:56" x14ac:dyDescent="0.25">
      <c r="A55" s="1">
        <v>54</v>
      </c>
      <c r="B55" t="s">
        <v>105</v>
      </c>
      <c r="C55" s="1">
        <f t="shared" si="0"/>
        <v>25</v>
      </c>
      <c r="D55" s="1">
        <f>COUNT(Tabelle2[[#This Row],[30.10.]:[bis 23.01.]])</f>
        <v>1</v>
      </c>
      <c r="BB55" s="1">
        <v>25</v>
      </c>
      <c r="BC55" s="1"/>
      <c r="BD55" s="1"/>
    </row>
    <row r="56" spans="1:56" x14ac:dyDescent="0.25">
      <c r="A56" s="1">
        <v>55</v>
      </c>
      <c r="B56" t="s">
        <v>104</v>
      </c>
      <c r="C56" s="1">
        <f t="shared" si="0"/>
        <v>25</v>
      </c>
      <c r="D56" s="1">
        <f>COUNT(Tabelle2[[#This Row],[30.10.]:[bis 23.01.]])</f>
        <v>1</v>
      </c>
      <c r="Y56" s="1">
        <v>25</v>
      </c>
      <c r="BC56" s="1"/>
      <c r="BD56" s="1"/>
    </row>
    <row r="57" spans="1:56" x14ac:dyDescent="0.25">
      <c r="A57" s="1">
        <v>56</v>
      </c>
      <c r="B57" t="s">
        <v>108</v>
      </c>
      <c r="C57" s="1">
        <f t="shared" si="0"/>
        <v>24</v>
      </c>
      <c r="D57" s="1">
        <f>COUNT(Tabelle2[[#This Row],[30.10.]:[bis 23.01.]])</f>
        <v>1</v>
      </c>
      <c r="AX57" s="1">
        <v>24</v>
      </c>
      <c r="BC57" s="1"/>
      <c r="BD57" s="1"/>
    </row>
    <row r="58" spans="1:56" x14ac:dyDescent="0.25">
      <c r="A58" s="1">
        <v>57</v>
      </c>
      <c r="B58" t="s">
        <v>107</v>
      </c>
      <c r="C58" s="1">
        <f t="shared" si="0"/>
        <v>24</v>
      </c>
      <c r="D58" s="1">
        <f>COUNT(Tabelle2[[#This Row],[30.10.]:[bis 23.01.]])</f>
        <v>1</v>
      </c>
      <c r="AE58" s="1">
        <v>24</v>
      </c>
      <c r="BC58" s="1"/>
      <c r="BD58" s="1"/>
    </row>
    <row r="59" spans="1:56" x14ac:dyDescent="0.25">
      <c r="A59" s="1">
        <v>58</v>
      </c>
      <c r="B59" t="s">
        <v>112</v>
      </c>
      <c r="C59" s="1">
        <f t="shared" si="0"/>
        <v>23</v>
      </c>
      <c r="D59" s="1">
        <f>COUNT(Tabelle2[[#This Row],[30.10.]:[bis 23.01.]])</f>
        <v>1</v>
      </c>
      <c r="AX59" s="1">
        <v>23</v>
      </c>
      <c r="BC59" s="1"/>
      <c r="BD59" s="1"/>
    </row>
    <row r="60" spans="1:56" x14ac:dyDescent="0.25">
      <c r="A60" s="1">
        <v>59</v>
      </c>
      <c r="B60" t="s">
        <v>111</v>
      </c>
      <c r="C60" s="1">
        <f t="shared" si="0"/>
        <v>23</v>
      </c>
      <c r="D60" s="1">
        <f>COUNT(Tabelle2[[#This Row],[30.10.]:[bis 23.01.]])</f>
        <v>1</v>
      </c>
      <c r="BB60" s="1">
        <v>23</v>
      </c>
      <c r="BC60" s="1"/>
      <c r="BD60" s="1"/>
    </row>
    <row r="61" spans="1:56" x14ac:dyDescent="0.25">
      <c r="A61" s="1">
        <v>60</v>
      </c>
      <c r="B61" t="s">
        <v>542</v>
      </c>
      <c r="C61" s="1">
        <f t="shared" si="0"/>
        <v>23</v>
      </c>
      <c r="D61" s="1">
        <f>COUNT(Tabelle2[[#This Row],[30.10.]:[bis 23.01.]])</f>
        <v>1</v>
      </c>
      <c r="E61" s="1">
        <v>23</v>
      </c>
      <c r="BC61" s="1"/>
      <c r="BD61" s="1"/>
    </row>
    <row r="62" spans="1:56" x14ac:dyDescent="0.25">
      <c r="A62" s="1">
        <v>61</v>
      </c>
      <c r="B62" t="s">
        <v>109</v>
      </c>
      <c r="C62" s="1">
        <f t="shared" si="0"/>
        <v>23</v>
      </c>
      <c r="D62" s="1">
        <f>COUNT(Tabelle2[[#This Row],[30.10.]:[bis 23.01.]])</f>
        <v>1</v>
      </c>
      <c r="O62" s="1">
        <v>23</v>
      </c>
      <c r="BC62" s="1"/>
      <c r="BD62" s="1"/>
    </row>
    <row r="63" spans="1:56" x14ac:dyDescent="0.25">
      <c r="A63" s="1">
        <v>62</v>
      </c>
      <c r="B63" t="s">
        <v>110</v>
      </c>
      <c r="C63" s="1">
        <f t="shared" si="0"/>
        <v>23</v>
      </c>
      <c r="D63" s="1">
        <f>COUNT(Tabelle2[[#This Row],[30.10.]:[bis 23.01.]])</f>
        <v>1</v>
      </c>
      <c r="BC63" s="1"/>
      <c r="BD63" s="1">
        <v>23</v>
      </c>
    </row>
    <row r="64" spans="1:56" x14ac:dyDescent="0.25">
      <c r="A64" s="1">
        <v>63</v>
      </c>
      <c r="B64" t="s">
        <v>117</v>
      </c>
      <c r="C64" s="1">
        <f t="shared" si="0"/>
        <v>22</v>
      </c>
      <c r="D64" s="1">
        <f>COUNT(Tabelle2[[#This Row],[30.10.]:[bis 23.01.]])</f>
        <v>2</v>
      </c>
      <c r="AS64" s="1">
        <v>8</v>
      </c>
      <c r="AY64" s="1">
        <v>14</v>
      </c>
      <c r="BC64" s="1"/>
      <c r="BD64" s="1"/>
    </row>
    <row r="65" spans="1:56" x14ac:dyDescent="0.25">
      <c r="A65" s="1">
        <v>64</v>
      </c>
      <c r="B65" t="s">
        <v>120</v>
      </c>
      <c r="C65" s="1">
        <f t="shared" si="0"/>
        <v>22</v>
      </c>
      <c r="D65" s="1">
        <f>COUNT(Tabelle2[[#This Row],[30.10.]:[bis 23.01.]])</f>
        <v>1</v>
      </c>
      <c r="Y65" s="1">
        <v>22</v>
      </c>
      <c r="BC65" s="1"/>
      <c r="BD65" s="1"/>
    </row>
    <row r="66" spans="1:56" x14ac:dyDescent="0.25">
      <c r="A66" s="1">
        <v>65</v>
      </c>
      <c r="B66" t="s">
        <v>116</v>
      </c>
      <c r="C66" s="1">
        <f t="shared" ref="C66:C129" si="1">SUM(E66:BD66)</f>
        <v>22</v>
      </c>
      <c r="D66" s="1">
        <f>COUNT(Tabelle2[[#This Row],[30.10.]:[bis 23.01.]])</f>
        <v>1</v>
      </c>
      <c r="AX66" s="1">
        <v>22</v>
      </c>
      <c r="BC66" s="1"/>
      <c r="BD66" s="1"/>
    </row>
    <row r="67" spans="1:56" x14ac:dyDescent="0.25">
      <c r="A67" s="1">
        <v>66</v>
      </c>
      <c r="B67" t="s">
        <v>115</v>
      </c>
      <c r="C67" s="1">
        <f t="shared" si="1"/>
        <v>22</v>
      </c>
      <c r="D67" s="1">
        <f>COUNT(Tabelle2[[#This Row],[30.10.]:[bis 23.01.]])</f>
        <v>1</v>
      </c>
      <c r="BC67" s="1">
        <v>22</v>
      </c>
      <c r="BD67" s="1"/>
    </row>
    <row r="68" spans="1:56" x14ac:dyDescent="0.25">
      <c r="A68" s="1">
        <v>67</v>
      </c>
      <c r="B68" t="s">
        <v>118</v>
      </c>
      <c r="C68" s="1">
        <f t="shared" si="1"/>
        <v>22</v>
      </c>
      <c r="D68" s="1">
        <f>COUNT(Tabelle2[[#This Row],[30.10.]:[bis 23.01.]])</f>
        <v>1</v>
      </c>
      <c r="AO68" s="1">
        <v>22</v>
      </c>
      <c r="BC68" s="1"/>
      <c r="BD68" s="1"/>
    </row>
    <row r="69" spans="1:56" x14ac:dyDescent="0.25">
      <c r="A69" s="1">
        <v>68</v>
      </c>
      <c r="B69" t="s">
        <v>119</v>
      </c>
      <c r="C69" s="1">
        <f t="shared" si="1"/>
        <v>22</v>
      </c>
      <c r="D69" s="1">
        <f>COUNT(Tabelle2[[#This Row],[30.10.]:[bis 23.01.]])</f>
        <v>1</v>
      </c>
      <c r="AK69" s="1">
        <v>22</v>
      </c>
      <c r="BC69" s="1"/>
      <c r="BD69" s="1"/>
    </row>
    <row r="70" spans="1:56" x14ac:dyDescent="0.25">
      <c r="A70" s="1">
        <v>69</v>
      </c>
      <c r="B70" t="s">
        <v>114</v>
      </c>
      <c r="C70" s="1">
        <f t="shared" si="1"/>
        <v>22</v>
      </c>
      <c r="D70" s="1">
        <f>COUNT(Tabelle2[[#This Row],[30.10.]:[bis 23.01.]])</f>
        <v>1</v>
      </c>
      <c r="Y70" s="1">
        <v>22</v>
      </c>
      <c r="BC70" s="1"/>
      <c r="BD70" s="1"/>
    </row>
    <row r="71" spans="1:56" x14ac:dyDescent="0.25">
      <c r="A71" s="1">
        <v>70</v>
      </c>
      <c r="B71" t="s">
        <v>113</v>
      </c>
      <c r="C71" s="1">
        <f t="shared" si="1"/>
        <v>22</v>
      </c>
      <c r="D71" s="1">
        <f>COUNT(Tabelle2[[#This Row],[30.10.]:[bis 23.01.]])</f>
        <v>1</v>
      </c>
      <c r="F71" s="1">
        <v>22</v>
      </c>
      <c r="BC71" s="1"/>
      <c r="BD71" s="1"/>
    </row>
    <row r="72" spans="1:56" x14ac:dyDescent="0.25">
      <c r="A72" s="1">
        <v>71</v>
      </c>
      <c r="B72" t="s">
        <v>121</v>
      </c>
      <c r="C72" s="1">
        <f t="shared" si="1"/>
        <v>21</v>
      </c>
      <c r="D72" s="1">
        <f>COUNT(Tabelle2[[#This Row],[30.10.]:[bis 23.01.]])</f>
        <v>1</v>
      </c>
      <c r="H72" s="1">
        <v>21</v>
      </c>
      <c r="BC72" s="1"/>
      <c r="BD72" s="1"/>
    </row>
    <row r="73" spans="1:56" x14ac:dyDescent="0.25">
      <c r="A73" s="1">
        <v>72</v>
      </c>
      <c r="B73" t="s">
        <v>125</v>
      </c>
      <c r="C73" s="1">
        <f t="shared" si="1"/>
        <v>21</v>
      </c>
      <c r="D73" s="1">
        <f>COUNT(Tabelle2[[#This Row],[30.10.]:[bis 23.01.]])</f>
        <v>1</v>
      </c>
      <c r="U73" s="1">
        <v>21</v>
      </c>
      <c r="BC73" s="1"/>
      <c r="BD73" s="1"/>
    </row>
    <row r="74" spans="1:56" x14ac:dyDescent="0.25">
      <c r="A74" s="1">
        <v>73</v>
      </c>
      <c r="B74" t="s">
        <v>122</v>
      </c>
      <c r="C74" s="1">
        <f t="shared" si="1"/>
        <v>21</v>
      </c>
      <c r="D74" s="1">
        <f>COUNT(Tabelle2[[#This Row],[30.10.]:[bis 23.01.]])</f>
        <v>1</v>
      </c>
      <c r="AE74" s="1">
        <v>21</v>
      </c>
      <c r="BC74" s="1"/>
      <c r="BD74" s="1"/>
    </row>
    <row r="75" spans="1:56" x14ac:dyDescent="0.25">
      <c r="A75" s="1">
        <v>74</v>
      </c>
      <c r="B75" t="s">
        <v>123</v>
      </c>
      <c r="C75" s="1">
        <f t="shared" si="1"/>
        <v>21</v>
      </c>
      <c r="D75" s="1">
        <f>COUNT(Tabelle2[[#This Row],[30.10.]:[bis 23.01.]])</f>
        <v>1</v>
      </c>
      <c r="AZ75" s="1">
        <v>21</v>
      </c>
      <c r="BC75" s="1"/>
      <c r="BD75" s="1"/>
    </row>
    <row r="76" spans="1:56" x14ac:dyDescent="0.25">
      <c r="A76" s="1">
        <v>75</v>
      </c>
      <c r="B76" t="s">
        <v>124</v>
      </c>
      <c r="C76" s="1">
        <f t="shared" si="1"/>
        <v>21</v>
      </c>
      <c r="D76" s="1">
        <f>COUNT(Tabelle2[[#This Row],[30.10.]:[bis 23.01.]])</f>
        <v>1</v>
      </c>
      <c r="AF76" s="1">
        <v>21</v>
      </c>
      <c r="BC76" s="1"/>
      <c r="BD76" s="1"/>
    </row>
    <row r="77" spans="1:56" x14ac:dyDescent="0.25">
      <c r="A77" s="1">
        <v>76</v>
      </c>
      <c r="B77" t="s">
        <v>132</v>
      </c>
      <c r="C77" s="1">
        <f t="shared" si="1"/>
        <v>20</v>
      </c>
      <c r="D77" s="1">
        <f>COUNT(Tabelle2[[#This Row],[30.10.]:[bis 23.01.]])</f>
        <v>1</v>
      </c>
      <c r="AX77" s="1">
        <v>20</v>
      </c>
      <c r="BC77" s="1"/>
      <c r="BD77" s="1"/>
    </row>
    <row r="78" spans="1:56" x14ac:dyDescent="0.25">
      <c r="A78" s="1">
        <v>77</v>
      </c>
      <c r="B78" t="s">
        <v>131</v>
      </c>
      <c r="C78" s="1">
        <f t="shared" si="1"/>
        <v>20</v>
      </c>
      <c r="D78" s="1">
        <f>COUNT(Tabelle2[[#This Row],[30.10.]:[bis 23.01.]])</f>
        <v>1</v>
      </c>
      <c r="AX78" s="1">
        <v>20</v>
      </c>
      <c r="BC78" s="1"/>
      <c r="BD78" s="1"/>
    </row>
    <row r="79" spans="1:56" x14ac:dyDescent="0.25">
      <c r="A79" s="1">
        <v>78</v>
      </c>
      <c r="B79" t="s">
        <v>127</v>
      </c>
      <c r="C79" s="1">
        <f t="shared" si="1"/>
        <v>20</v>
      </c>
      <c r="D79" s="1">
        <f>COUNT(Tabelle2[[#This Row],[30.10.]:[bis 23.01.]])</f>
        <v>1</v>
      </c>
      <c r="M79" s="1">
        <v>20</v>
      </c>
      <c r="BC79" s="1"/>
      <c r="BD79" s="1"/>
    </row>
    <row r="80" spans="1:56" x14ac:dyDescent="0.25">
      <c r="A80" s="1">
        <v>79</v>
      </c>
      <c r="B80" t="s">
        <v>128</v>
      </c>
      <c r="C80" s="1">
        <f t="shared" si="1"/>
        <v>20</v>
      </c>
      <c r="D80" s="1">
        <f>COUNT(Tabelle2[[#This Row],[30.10.]:[bis 23.01.]])</f>
        <v>1</v>
      </c>
      <c r="P80" s="1">
        <v>20</v>
      </c>
      <c r="BC80" s="1"/>
      <c r="BD80" s="1"/>
    </row>
    <row r="81" spans="1:56" x14ac:dyDescent="0.25">
      <c r="A81" s="1">
        <v>80</v>
      </c>
      <c r="B81" t="s">
        <v>129</v>
      </c>
      <c r="C81" s="1">
        <f t="shared" si="1"/>
        <v>20</v>
      </c>
      <c r="D81" s="1">
        <f>COUNT(Tabelle2[[#This Row],[30.10.]:[bis 23.01.]])</f>
        <v>1</v>
      </c>
      <c r="BB81" s="1">
        <v>20</v>
      </c>
      <c r="BC81" s="1"/>
      <c r="BD81" s="1"/>
    </row>
    <row r="82" spans="1:56" x14ac:dyDescent="0.25">
      <c r="A82" s="1">
        <v>81</v>
      </c>
      <c r="B82" t="s">
        <v>133</v>
      </c>
      <c r="C82" s="1">
        <f t="shared" si="1"/>
        <v>20</v>
      </c>
      <c r="D82" s="1">
        <f>COUNT(Tabelle2[[#This Row],[30.10.]:[bis 23.01.]])</f>
        <v>1</v>
      </c>
      <c r="X82" s="1">
        <v>20</v>
      </c>
      <c r="BC82" s="1"/>
      <c r="BD82" s="1"/>
    </row>
    <row r="83" spans="1:56" x14ac:dyDescent="0.25">
      <c r="A83" s="1">
        <v>82</v>
      </c>
      <c r="B83" t="s">
        <v>130</v>
      </c>
      <c r="C83" s="1">
        <f t="shared" si="1"/>
        <v>20</v>
      </c>
      <c r="D83" s="1">
        <f>COUNT(Tabelle2[[#This Row],[30.10.]:[bis 23.01.]])</f>
        <v>1</v>
      </c>
      <c r="AX83" s="1">
        <v>20</v>
      </c>
      <c r="BC83" s="1"/>
      <c r="BD83" s="1"/>
    </row>
    <row r="84" spans="1:56" x14ac:dyDescent="0.25">
      <c r="A84" s="1">
        <v>83</v>
      </c>
      <c r="B84" t="s">
        <v>126</v>
      </c>
      <c r="C84" s="1">
        <f t="shared" si="1"/>
        <v>20</v>
      </c>
      <c r="D84" s="1">
        <f>COUNT(Tabelle2[[#This Row],[30.10.]:[bis 23.01.]])</f>
        <v>1</v>
      </c>
      <c r="K84" s="1">
        <v>20</v>
      </c>
      <c r="BC84" s="1"/>
      <c r="BD84" s="1"/>
    </row>
    <row r="85" spans="1:56" x14ac:dyDescent="0.25">
      <c r="A85" s="1">
        <v>84</v>
      </c>
      <c r="B85" t="s">
        <v>136</v>
      </c>
      <c r="C85" s="1">
        <f t="shared" si="1"/>
        <v>19</v>
      </c>
      <c r="D85" s="1">
        <f>COUNT(Tabelle2[[#This Row],[30.10.]:[bis 23.01.]])</f>
        <v>1</v>
      </c>
      <c r="AE85" s="1">
        <v>19</v>
      </c>
      <c r="BC85" s="1"/>
      <c r="BD85" s="1"/>
    </row>
    <row r="86" spans="1:56" x14ac:dyDescent="0.25">
      <c r="A86" s="1">
        <v>85</v>
      </c>
      <c r="B86" t="s">
        <v>135</v>
      </c>
      <c r="C86" s="1">
        <f t="shared" si="1"/>
        <v>19</v>
      </c>
      <c r="D86" s="1">
        <f>COUNT(Tabelle2[[#This Row],[30.10.]:[bis 23.01.]])</f>
        <v>1</v>
      </c>
      <c r="R86" s="1">
        <v>19</v>
      </c>
      <c r="BC86" s="1"/>
      <c r="BD86" s="1"/>
    </row>
    <row r="87" spans="1:56" x14ac:dyDescent="0.25">
      <c r="A87" s="1">
        <v>86</v>
      </c>
      <c r="B87" t="s">
        <v>140</v>
      </c>
      <c r="C87" s="1">
        <f t="shared" si="1"/>
        <v>19</v>
      </c>
      <c r="D87" s="1">
        <f>COUNT(Tabelle2[[#This Row],[30.10.]:[bis 23.01.]])</f>
        <v>1</v>
      </c>
      <c r="AR87" s="1">
        <v>19</v>
      </c>
      <c r="BC87" s="1"/>
      <c r="BD87" s="1"/>
    </row>
    <row r="88" spans="1:56" x14ac:dyDescent="0.25">
      <c r="A88" s="1">
        <v>87</v>
      </c>
      <c r="B88" t="s">
        <v>134</v>
      </c>
      <c r="C88" s="1">
        <f t="shared" si="1"/>
        <v>19</v>
      </c>
      <c r="D88" s="1">
        <f>COUNT(Tabelle2[[#This Row],[30.10.]:[bis 23.01.]])</f>
        <v>1</v>
      </c>
      <c r="O88" s="1">
        <v>19</v>
      </c>
      <c r="BC88" s="1"/>
      <c r="BD88" s="1"/>
    </row>
    <row r="89" spans="1:56" x14ac:dyDescent="0.25">
      <c r="A89" s="1">
        <v>88</v>
      </c>
      <c r="B89" t="s">
        <v>137</v>
      </c>
      <c r="C89" s="1">
        <f t="shared" si="1"/>
        <v>19</v>
      </c>
      <c r="D89" s="1">
        <f>COUNT(Tabelle2[[#This Row],[30.10.]:[bis 23.01.]])</f>
        <v>1</v>
      </c>
      <c r="BC89" s="1"/>
      <c r="BD89" s="1">
        <v>19</v>
      </c>
    </row>
    <row r="90" spans="1:56" x14ac:dyDescent="0.25">
      <c r="A90" s="1">
        <v>89</v>
      </c>
      <c r="B90" t="s">
        <v>139</v>
      </c>
      <c r="C90" s="1">
        <f t="shared" si="1"/>
        <v>19</v>
      </c>
      <c r="D90" s="1">
        <f>COUNT(Tabelle2[[#This Row],[30.10.]:[bis 23.01.]])</f>
        <v>1</v>
      </c>
      <c r="AX90" s="1">
        <v>19</v>
      </c>
      <c r="BC90" s="1"/>
      <c r="BD90" s="1"/>
    </row>
    <row r="91" spans="1:56" x14ac:dyDescent="0.25">
      <c r="A91" s="1">
        <v>90</v>
      </c>
      <c r="B91" t="s">
        <v>138</v>
      </c>
      <c r="C91" s="1">
        <f t="shared" si="1"/>
        <v>19</v>
      </c>
      <c r="D91" s="1">
        <f>COUNT(Tabelle2[[#This Row],[30.10.]:[bis 23.01.]])</f>
        <v>1</v>
      </c>
      <c r="BC91" s="1">
        <v>19</v>
      </c>
      <c r="BD91" s="1"/>
    </row>
    <row r="92" spans="1:56" x14ac:dyDescent="0.25">
      <c r="A92" s="1">
        <v>91</v>
      </c>
      <c r="B92" t="s">
        <v>150</v>
      </c>
      <c r="C92" s="1">
        <f t="shared" si="1"/>
        <v>18</v>
      </c>
      <c r="D92" s="1">
        <f>COUNT(Tabelle2[[#This Row],[30.10.]:[bis 23.01.]])</f>
        <v>1</v>
      </c>
      <c r="AF92" s="1">
        <v>18</v>
      </c>
      <c r="BC92" s="1"/>
      <c r="BD92" s="1"/>
    </row>
    <row r="93" spans="1:56" x14ac:dyDescent="0.25">
      <c r="A93" s="1">
        <v>92</v>
      </c>
      <c r="B93" t="s">
        <v>148</v>
      </c>
      <c r="C93" s="1">
        <f t="shared" si="1"/>
        <v>18</v>
      </c>
      <c r="D93" s="1">
        <f>COUNT(Tabelle2[[#This Row],[30.10.]:[bis 23.01.]])</f>
        <v>1</v>
      </c>
      <c r="AO93" s="1">
        <v>18</v>
      </c>
      <c r="BC93" s="1"/>
      <c r="BD93" s="1"/>
    </row>
    <row r="94" spans="1:56" x14ac:dyDescent="0.25">
      <c r="A94" s="1">
        <v>93</v>
      </c>
      <c r="B94" t="s">
        <v>144</v>
      </c>
      <c r="C94" s="1">
        <f t="shared" si="1"/>
        <v>18</v>
      </c>
      <c r="D94" s="1">
        <f>COUNT(Tabelle2[[#This Row],[30.10.]:[bis 23.01.]])</f>
        <v>1</v>
      </c>
      <c r="AD94" s="1">
        <v>18</v>
      </c>
      <c r="BC94" s="1"/>
      <c r="BD94" s="1"/>
    </row>
    <row r="95" spans="1:56" x14ac:dyDescent="0.25">
      <c r="A95" s="1">
        <v>94</v>
      </c>
      <c r="B95" t="s">
        <v>146</v>
      </c>
      <c r="C95" s="1">
        <f t="shared" si="1"/>
        <v>18</v>
      </c>
      <c r="D95" s="1">
        <f>COUNT(Tabelle2[[#This Row],[30.10.]:[bis 23.01.]])</f>
        <v>1</v>
      </c>
      <c r="BB95" s="1">
        <v>18</v>
      </c>
      <c r="BC95" s="1"/>
      <c r="BD95" s="1"/>
    </row>
    <row r="96" spans="1:56" x14ac:dyDescent="0.25">
      <c r="A96" s="1">
        <v>95</v>
      </c>
      <c r="B96" t="s">
        <v>143</v>
      </c>
      <c r="C96" s="1">
        <f t="shared" si="1"/>
        <v>18</v>
      </c>
      <c r="D96" s="1">
        <f>COUNT(Tabelle2[[#This Row],[30.10.]:[bis 23.01.]])</f>
        <v>1</v>
      </c>
      <c r="AC96" s="1">
        <v>18</v>
      </c>
      <c r="BC96" s="1"/>
      <c r="BD96" s="1"/>
    </row>
    <row r="97" spans="1:56" x14ac:dyDescent="0.25">
      <c r="A97" s="1">
        <v>96</v>
      </c>
      <c r="B97" t="s">
        <v>149</v>
      </c>
      <c r="C97" s="1">
        <f t="shared" si="1"/>
        <v>18</v>
      </c>
      <c r="D97" s="1">
        <f>COUNT(Tabelle2[[#This Row],[30.10.]:[bis 23.01.]])</f>
        <v>1</v>
      </c>
      <c r="AO97" s="1">
        <v>18</v>
      </c>
      <c r="BC97" s="1"/>
      <c r="BD97" s="1"/>
    </row>
    <row r="98" spans="1:56" x14ac:dyDescent="0.25">
      <c r="A98" s="1">
        <v>97</v>
      </c>
      <c r="B98" t="s">
        <v>141</v>
      </c>
      <c r="C98" s="1">
        <f t="shared" si="1"/>
        <v>18</v>
      </c>
      <c r="D98" s="1">
        <f>COUNT(Tabelle2[[#This Row],[30.10.]:[bis 23.01.]])</f>
        <v>1</v>
      </c>
      <c r="O98" s="1">
        <v>18</v>
      </c>
      <c r="BC98" s="1"/>
      <c r="BD98" s="1"/>
    </row>
    <row r="99" spans="1:56" x14ac:dyDescent="0.25">
      <c r="A99" s="1">
        <v>98</v>
      </c>
      <c r="B99" t="s">
        <v>147</v>
      </c>
      <c r="C99" s="1">
        <f t="shared" si="1"/>
        <v>18</v>
      </c>
      <c r="D99" s="1">
        <f>COUNT(Tabelle2[[#This Row],[30.10.]:[bis 23.01.]])</f>
        <v>1</v>
      </c>
      <c r="AW99" s="1">
        <v>18</v>
      </c>
      <c r="BC99" s="1"/>
      <c r="BD99" s="1"/>
    </row>
    <row r="100" spans="1:56" x14ac:dyDescent="0.25">
      <c r="A100" s="1">
        <v>99</v>
      </c>
      <c r="B100" t="s">
        <v>142</v>
      </c>
      <c r="C100" s="1">
        <f t="shared" si="1"/>
        <v>18</v>
      </c>
      <c r="D100" s="1">
        <f>COUNT(Tabelle2[[#This Row],[30.10.]:[bis 23.01.]])</f>
        <v>1</v>
      </c>
      <c r="P100" s="1">
        <v>18</v>
      </c>
      <c r="BC100" s="1"/>
      <c r="BD100" s="1"/>
    </row>
    <row r="101" spans="1:56" x14ac:dyDescent="0.25">
      <c r="A101" s="1">
        <v>100</v>
      </c>
      <c r="B101" t="s">
        <v>145</v>
      </c>
      <c r="C101" s="1">
        <f t="shared" si="1"/>
        <v>18</v>
      </c>
      <c r="D101" s="1">
        <f>COUNT(Tabelle2[[#This Row],[30.10.]:[bis 23.01.]])</f>
        <v>1</v>
      </c>
      <c r="AJ101" s="1">
        <v>18</v>
      </c>
      <c r="BC101" s="1"/>
      <c r="BD101" s="1"/>
    </row>
    <row r="102" spans="1:56" x14ac:dyDescent="0.25">
      <c r="A102" s="1">
        <v>101</v>
      </c>
      <c r="B102" t="s">
        <v>160</v>
      </c>
      <c r="C102" s="1">
        <f t="shared" si="1"/>
        <v>17</v>
      </c>
      <c r="D102" s="1">
        <f>COUNT(Tabelle2[[#This Row],[30.10.]:[bis 23.01.]])</f>
        <v>1</v>
      </c>
      <c r="AZ102" s="1">
        <v>17</v>
      </c>
      <c r="BC102" s="1"/>
      <c r="BD102" s="1"/>
    </row>
    <row r="103" spans="1:56" x14ac:dyDescent="0.25">
      <c r="A103" s="1">
        <v>102</v>
      </c>
      <c r="B103" t="s">
        <v>158</v>
      </c>
      <c r="C103" s="1">
        <f t="shared" si="1"/>
        <v>17</v>
      </c>
      <c r="D103" s="1">
        <f>COUNT(Tabelle2[[#This Row],[30.10.]:[bis 23.01.]])</f>
        <v>1</v>
      </c>
      <c r="BC103" s="1"/>
      <c r="BD103" s="1">
        <v>17</v>
      </c>
    </row>
    <row r="104" spans="1:56" x14ac:dyDescent="0.25">
      <c r="A104" s="1">
        <v>103</v>
      </c>
      <c r="B104" t="s">
        <v>163</v>
      </c>
      <c r="C104" s="1">
        <f t="shared" si="1"/>
        <v>17</v>
      </c>
      <c r="D104" s="1">
        <f>COUNT(Tabelle2[[#This Row],[30.10.]:[bis 23.01.]])</f>
        <v>1</v>
      </c>
      <c r="AL104" s="1">
        <v>17</v>
      </c>
      <c r="BC104" s="1"/>
      <c r="BD104" s="1"/>
    </row>
    <row r="105" spans="1:56" x14ac:dyDescent="0.25">
      <c r="A105" s="1">
        <v>104</v>
      </c>
      <c r="B105" t="s">
        <v>155</v>
      </c>
      <c r="C105" s="1">
        <f t="shared" si="1"/>
        <v>17</v>
      </c>
      <c r="D105" s="1">
        <f>COUNT(Tabelle2[[#This Row],[30.10.]:[bis 23.01.]])</f>
        <v>1</v>
      </c>
      <c r="W105" s="1">
        <v>17</v>
      </c>
      <c r="BC105" s="1"/>
      <c r="BD105" s="1"/>
    </row>
    <row r="106" spans="1:56" x14ac:dyDescent="0.25">
      <c r="A106" s="1">
        <v>105</v>
      </c>
      <c r="B106" t="s">
        <v>159</v>
      </c>
      <c r="C106" s="1">
        <f t="shared" si="1"/>
        <v>17</v>
      </c>
      <c r="D106" s="1">
        <f>COUNT(Tabelle2[[#This Row],[30.10.]:[bis 23.01.]])</f>
        <v>1</v>
      </c>
      <c r="BC106" s="1"/>
      <c r="BD106" s="1">
        <v>17</v>
      </c>
    </row>
    <row r="107" spans="1:56" x14ac:dyDescent="0.25">
      <c r="A107" s="1">
        <v>106</v>
      </c>
      <c r="B107" t="s">
        <v>153</v>
      </c>
      <c r="C107" s="1">
        <f t="shared" si="1"/>
        <v>17</v>
      </c>
      <c r="D107" s="1">
        <f>COUNT(Tabelle2[[#This Row],[30.10.]:[bis 23.01.]])</f>
        <v>1</v>
      </c>
      <c r="P107" s="1">
        <v>17</v>
      </c>
      <c r="BC107" s="1"/>
      <c r="BD107" s="1"/>
    </row>
    <row r="108" spans="1:56" x14ac:dyDescent="0.25">
      <c r="A108" s="1">
        <v>107</v>
      </c>
      <c r="B108" t="s">
        <v>151</v>
      </c>
      <c r="C108" s="1">
        <f t="shared" si="1"/>
        <v>17</v>
      </c>
      <c r="D108" s="1">
        <f>COUNT(Tabelle2[[#This Row],[30.10.]:[bis 23.01.]])</f>
        <v>1</v>
      </c>
      <c r="F108" s="1">
        <v>17</v>
      </c>
      <c r="BC108" s="1"/>
      <c r="BD108" s="1"/>
    </row>
    <row r="109" spans="1:56" x14ac:dyDescent="0.25">
      <c r="A109" s="1">
        <v>108</v>
      </c>
      <c r="B109" t="s">
        <v>162</v>
      </c>
      <c r="C109" s="1">
        <f t="shared" si="1"/>
        <v>17</v>
      </c>
      <c r="D109" s="1">
        <f>COUNT(Tabelle2[[#This Row],[30.10.]:[bis 23.01.]])</f>
        <v>1</v>
      </c>
      <c r="AU109" s="1">
        <v>17</v>
      </c>
      <c r="BC109" s="1"/>
      <c r="BD109" s="1"/>
    </row>
    <row r="110" spans="1:56" x14ac:dyDescent="0.25">
      <c r="A110" s="1">
        <v>109</v>
      </c>
      <c r="B110" t="s">
        <v>152</v>
      </c>
      <c r="C110" s="1">
        <f t="shared" si="1"/>
        <v>17</v>
      </c>
      <c r="D110" s="1">
        <f>COUNT(Tabelle2[[#This Row],[30.10.]:[bis 23.01.]])</f>
        <v>1</v>
      </c>
      <c r="H110" s="1">
        <v>17</v>
      </c>
      <c r="BC110" s="1"/>
      <c r="BD110" s="1"/>
    </row>
    <row r="111" spans="1:56" x14ac:dyDescent="0.25">
      <c r="A111" s="1">
        <v>110</v>
      </c>
      <c r="B111" t="s">
        <v>164</v>
      </c>
      <c r="C111" s="1">
        <f t="shared" si="1"/>
        <v>17</v>
      </c>
      <c r="D111" s="1">
        <f>COUNT(Tabelle2[[#This Row],[30.10.]:[bis 23.01.]])</f>
        <v>1</v>
      </c>
      <c r="AF111" s="1">
        <v>17</v>
      </c>
      <c r="BC111" s="1"/>
      <c r="BD111" s="1"/>
    </row>
    <row r="112" spans="1:56" x14ac:dyDescent="0.25">
      <c r="A112" s="1">
        <v>111</v>
      </c>
      <c r="B112" t="s">
        <v>157</v>
      </c>
      <c r="C112" s="1">
        <f t="shared" si="1"/>
        <v>17</v>
      </c>
      <c r="D112" s="1">
        <f>COUNT(Tabelle2[[#This Row],[30.10.]:[bis 23.01.]])</f>
        <v>1</v>
      </c>
      <c r="BC112" s="1"/>
      <c r="BD112" s="1">
        <v>17</v>
      </c>
    </row>
    <row r="113" spans="1:56" x14ac:dyDescent="0.25">
      <c r="A113" s="1">
        <v>112</v>
      </c>
      <c r="B113" t="s">
        <v>154</v>
      </c>
      <c r="C113" s="1">
        <f t="shared" si="1"/>
        <v>17</v>
      </c>
      <c r="D113" s="1">
        <f>COUNT(Tabelle2[[#This Row],[30.10.]:[bis 23.01.]])</f>
        <v>1</v>
      </c>
      <c r="T113" s="1">
        <v>17</v>
      </c>
      <c r="BC113" s="1"/>
      <c r="BD113" s="1"/>
    </row>
    <row r="114" spans="1:56" x14ac:dyDescent="0.25">
      <c r="A114" s="1">
        <v>113</v>
      </c>
      <c r="B114" t="s">
        <v>156</v>
      </c>
      <c r="C114" s="1">
        <f t="shared" si="1"/>
        <v>17</v>
      </c>
      <c r="D114" s="1">
        <f>COUNT(Tabelle2[[#This Row],[30.10.]:[bis 23.01.]])</f>
        <v>1</v>
      </c>
      <c r="AC114" s="1">
        <v>17</v>
      </c>
      <c r="BC114" s="1"/>
      <c r="BD114" s="1"/>
    </row>
    <row r="115" spans="1:56" x14ac:dyDescent="0.25">
      <c r="A115" s="1">
        <v>114</v>
      </c>
      <c r="B115" t="s">
        <v>161</v>
      </c>
      <c r="C115" s="1">
        <f t="shared" si="1"/>
        <v>17</v>
      </c>
      <c r="D115" s="1">
        <f>COUNT(Tabelle2[[#This Row],[30.10.]:[bis 23.01.]])</f>
        <v>1</v>
      </c>
      <c r="AX115" s="1">
        <v>17</v>
      </c>
      <c r="BC115" s="1"/>
      <c r="BD115" s="1"/>
    </row>
    <row r="116" spans="1:56" x14ac:dyDescent="0.25">
      <c r="A116" s="1">
        <v>115</v>
      </c>
      <c r="B116" t="s">
        <v>173</v>
      </c>
      <c r="C116" s="1">
        <f t="shared" si="1"/>
        <v>16</v>
      </c>
      <c r="D116" s="1">
        <f>COUNT(Tabelle2[[#This Row],[30.10.]:[bis 23.01.]])</f>
        <v>1</v>
      </c>
      <c r="AX116" s="1">
        <v>16</v>
      </c>
      <c r="BC116" s="1"/>
      <c r="BD116" s="1"/>
    </row>
    <row r="117" spans="1:56" x14ac:dyDescent="0.25">
      <c r="A117" s="1">
        <v>116</v>
      </c>
      <c r="B117" t="s">
        <v>169</v>
      </c>
      <c r="C117" s="1">
        <f t="shared" si="1"/>
        <v>16</v>
      </c>
      <c r="D117" s="1">
        <f>COUNT(Tabelle2[[#This Row],[30.10.]:[bis 23.01.]])</f>
        <v>1</v>
      </c>
      <c r="Z117" s="1">
        <v>16</v>
      </c>
      <c r="BC117" s="1"/>
      <c r="BD117" s="1"/>
    </row>
    <row r="118" spans="1:56" x14ac:dyDescent="0.25">
      <c r="A118" s="1">
        <v>117</v>
      </c>
      <c r="B118" t="s">
        <v>167</v>
      </c>
      <c r="C118" s="1">
        <f t="shared" si="1"/>
        <v>16</v>
      </c>
      <c r="D118" s="1">
        <f>COUNT(Tabelle2[[#This Row],[30.10.]:[bis 23.01.]])</f>
        <v>1</v>
      </c>
      <c r="L118" s="1">
        <v>16</v>
      </c>
      <c r="BC118" s="1"/>
      <c r="BD118" s="1"/>
    </row>
    <row r="119" spans="1:56" x14ac:dyDescent="0.25">
      <c r="A119" s="1">
        <v>118</v>
      </c>
      <c r="B119" t="s">
        <v>174</v>
      </c>
      <c r="C119" s="1">
        <f t="shared" si="1"/>
        <v>16</v>
      </c>
      <c r="D119" s="1">
        <f>COUNT(Tabelle2[[#This Row],[30.10.]:[bis 23.01.]])</f>
        <v>1</v>
      </c>
      <c r="AX119" s="1">
        <v>16</v>
      </c>
      <c r="BC119" s="1"/>
      <c r="BD119" s="1"/>
    </row>
    <row r="120" spans="1:56" x14ac:dyDescent="0.25">
      <c r="A120" s="1">
        <v>119</v>
      </c>
      <c r="B120" t="s">
        <v>168</v>
      </c>
      <c r="C120" s="1">
        <f t="shared" si="1"/>
        <v>16</v>
      </c>
      <c r="D120" s="1">
        <f>COUNT(Tabelle2[[#This Row],[30.10.]:[bis 23.01.]])</f>
        <v>1</v>
      </c>
      <c r="W120" s="1">
        <v>16</v>
      </c>
      <c r="BC120" s="1"/>
      <c r="BD120" s="1"/>
    </row>
    <row r="121" spans="1:56" x14ac:dyDescent="0.25">
      <c r="A121" s="1">
        <v>120</v>
      </c>
      <c r="B121" t="s">
        <v>172</v>
      </c>
      <c r="C121" s="1">
        <f t="shared" si="1"/>
        <v>16</v>
      </c>
      <c r="D121" s="1">
        <f>COUNT(Tabelle2[[#This Row],[30.10.]:[bis 23.01.]])</f>
        <v>1</v>
      </c>
      <c r="AY121" s="1">
        <v>16</v>
      </c>
      <c r="BC121" s="1"/>
      <c r="BD121" s="1"/>
    </row>
    <row r="122" spans="1:56" x14ac:dyDescent="0.25">
      <c r="A122" s="1">
        <v>121</v>
      </c>
      <c r="B122" t="s">
        <v>176</v>
      </c>
      <c r="C122" s="1">
        <f t="shared" si="1"/>
        <v>16</v>
      </c>
      <c r="D122" s="1">
        <f>COUNT(Tabelle2[[#This Row],[30.10.]:[bis 23.01.]])</f>
        <v>1</v>
      </c>
      <c r="AQ122" s="1">
        <v>16</v>
      </c>
      <c r="BC122" s="1"/>
      <c r="BD122" s="1"/>
    </row>
    <row r="123" spans="1:56" x14ac:dyDescent="0.25">
      <c r="A123" s="1">
        <v>122</v>
      </c>
      <c r="B123" t="s">
        <v>165</v>
      </c>
      <c r="C123" s="1">
        <f t="shared" si="1"/>
        <v>16</v>
      </c>
      <c r="D123" s="1">
        <f>COUNT(Tabelle2[[#This Row],[30.10.]:[bis 23.01.]])</f>
        <v>1</v>
      </c>
      <c r="J123" s="1">
        <v>16</v>
      </c>
      <c r="BC123" s="1"/>
      <c r="BD123" s="1"/>
    </row>
    <row r="124" spans="1:56" x14ac:dyDescent="0.25">
      <c r="A124" s="1">
        <v>123</v>
      </c>
      <c r="B124" t="s">
        <v>170</v>
      </c>
      <c r="C124" s="1">
        <f t="shared" si="1"/>
        <v>16</v>
      </c>
      <c r="D124" s="1">
        <f>COUNT(Tabelle2[[#This Row],[30.10.]:[bis 23.01.]])</f>
        <v>1</v>
      </c>
      <c r="AZ124" s="1">
        <v>16</v>
      </c>
      <c r="BC124" s="1"/>
      <c r="BD124" s="1"/>
    </row>
    <row r="125" spans="1:56" x14ac:dyDescent="0.25">
      <c r="A125" s="1">
        <v>124</v>
      </c>
      <c r="B125" t="s">
        <v>175</v>
      </c>
      <c r="C125" s="1">
        <f t="shared" si="1"/>
        <v>16</v>
      </c>
      <c r="D125" s="1">
        <f>COUNT(Tabelle2[[#This Row],[30.10.]:[bis 23.01.]])</f>
        <v>1</v>
      </c>
      <c r="AU125" s="1">
        <v>16</v>
      </c>
      <c r="BC125" s="1"/>
      <c r="BD125" s="1"/>
    </row>
    <row r="126" spans="1:56" x14ac:dyDescent="0.25">
      <c r="A126" s="1">
        <v>125</v>
      </c>
      <c r="B126" t="s">
        <v>171</v>
      </c>
      <c r="C126" s="1">
        <f t="shared" si="1"/>
        <v>16</v>
      </c>
      <c r="D126" s="1">
        <f>COUNT(Tabelle2[[#This Row],[30.10.]:[bis 23.01.]])</f>
        <v>1</v>
      </c>
      <c r="AZ126" s="1">
        <v>16</v>
      </c>
      <c r="BC126" s="1"/>
      <c r="BD126" s="1"/>
    </row>
    <row r="127" spans="1:56" x14ac:dyDescent="0.25">
      <c r="A127" s="1">
        <v>126</v>
      </c>
      <c r="B127" t="s">
        <v>166</v>
      </c>
      <c r="C127" s="1">
        <f t="shared" si="1"/>
        <v>16</v>
      </c>
      <c r="D127" s="1">
        <f>COUNT(Tabelle2[[#This Row],[30.10.]:[bis 23.01.]])</f>
        <v>1</v>
      </c>
      <c r="K127" s="1">
        <v>16</v>
      </c>
      <c r="BC127" s="1"/>
      <c r="BD127" s="1"/>
    </row>
    <row r="128" spans="1:56" x14ac:dyDescent="0.25">
      <c r="A128" s="1">
        <v>127</v>
      </c>
      <c r="B128" t="s">
        <v>188</v>
      </c>
      <c r="C128" s="1">
        <f t="shared" si="1"/>
        <v>15</v>
      </c>
      <c r="D128" s="1">
        <f>COUNT(Tabelle2[[#This Row],[30.10.]:[bis 23.01.]])</f>
        <v>1</v>
      </c>
      <c r="BC128" s="1">
        <v>15</v>
      </c>
      <c r="BD128" s="1"/>
    </row>
    <row r="129" spans="1:56" x14ac:dyDescent="0.25">
      <c r="A129" s="1">
        <v>128</v>
      </c>
      <c r="B129" t="s">
        <v>178</v>
      </c>
      <c r="C129" s="1">
        <f t="shared" si="1"/>
        <v>15</v>
      </c>
      <c r="D129" s="1">
        <f>COUNT(Tabelle2[[#This Row],[30.10.]:[bis 23.01.]])</f>
        <v>1</v>
      </c>
      <c r="L129" s="1">
        <v>15</v>
      </c>
      <c r="BC129" s="1"/>
      <c r="BD129" s="1"/>
    </row>
    <row r="130" spans="1:56" x14ac:dyDescent="0.25">
      <c r="A130" s="1">
        <v>129</v>
      </c>
      <c r="B130" t="s">
        <v>182</v>
      </c>
      <c r="C130" s="1">
        <f t="shared" ref="C130:C193" si="2">SUM(E130:BD130)</f>
        <v>15</v>
      </c>
      <c r="D130" s="1">
        <f>COUNT(Tabelle2[[#This Row],[30.10.]:[bis 23.01.]])</f>
        <v>1</v>
      </c>
      <c r="Y130" s="1">
        <v>15</v>
      </c>
      <c r="BC130" s="1"/>
      <c r="BD130" s="1"/>
    </row>
    <row r="131" spans="1:56" x14ac:dyDescent="0.25">
      <c r="A131" s="1">
        <v>130</v>
      </c>
      <c r="B131" t="s">
        <v>189</v>
      </c>
      <c r="C131" s="1">
        <f t="shared" si="2"/>
        <v>15</v>
      </c>
      <c r="D131" s="1">
        <f>COUNT(Tabelle2[[#This Row],[30.10.]:[bis 23.01.]])</f>
        <v>1</v>
      </c>
      <c r="BC131" s="1">
        <v>15</v>
      </c>
      <c r="BD131" s="1"/>
    </row>
    <row r="132" spans="1:56" x14ac:dyDescent="0.25">
      <c r="A132" s="1">
        <v>131</v>
      </c>
      <c r="B132" t="s">
        <v>190</v>
      </c>
      <c r="C132" s="1">
        <f t="shared" si="2"/>
        <v>15</v>
      </c>
      <c r="D132" s="1">
        <f>COUNT(Tabelle2[[#This Row],[30.10.]:[bis 23.01.]])</f>
        <v>1</v>
      </c>
      <c r="AN132" s="1">
        <v>15</v>
      </c>
      <c r="BC132" s="1"/>
      <c r="BD132" s="1"/>
    </row>
    <row r="133" spans="1:56" x14ac:dyDescent="0.25">
      <c r="A133" s="1">
        <v>132</v>
      </c>
      <c r="B133" t="s">
        <v>183</v>
      </c>
      <c r="C133" s="1">
        <f t="shared" si="2"/>
        <v>15</v>
      </c>
      <c r="D133" s="1">
        <f>COUNT(Tabelle2[[#This Row],[30.10.]:[bis 23.01.]])</f>
        <v>1</v>
      </c>
      <c r="AA133" s="1">
        <v>15</v>
      </c>
      <c r="BC133" s="1"/>
      <c r="BD133" s="1"/>
    </row>
    <row r="134" spans="1:56" x14ac:dyDescent="0.25">
      <c r="A134" s="1">
        <v>133</v>
      </c>
      <c r="B134" t="s">
        <v>180</v>
      </c>
      <c r="C134" s="1">
        <f t="shared" si="2"/>
        <v>15</v>
      </c>
      <c r="D134" s="1">
        <f>COUNT(Tabelle2[[#This Row],[30.10.]:[bis 23.01.]])</f>
        <v>1</v>
      </c>
      <c r="R134" s="1">
        <v>15</v>
      </c>
      <c r="BC134" s="1"/>
      <c r="BD134" s="1"/>
    </row>
    <row r="135" spans="1:56" x14ac:dyDescent="0.25">
      <c r="A135" s="1">
        <v>134</v>
      </c>
      <c r="B135" t="s">
        <v>191</v>
      </c>
      <c r="C135" s="1">
        <f t="shared" si="2"/>
        <v>15</v>
      </c>
      <c r="D135" s="1">
        <f>COUNT(Tabelle2[[#This Row],[30.10.]:[bis 23.01.]])</f>
        <v>1</v>
      </c>
      <c r="G135" s="1">
        <v>15</v>
      </c>
      <c r="BC135" s="1"/>
      <c r="BD135" s="1"/>
    </row>
    <row r="136" spans="1:56" x14ac:dyDescent="0.25">
      <c r="A136" s="1">
        <v>135</v>
      </c>
      <c r="B136" t="s">
        <v>181</v>
      </c>
      <c r="C136" s="1">
        <f t="shared" si="2"/>
        <v>15</v>
      </c>
      <c r="D136" s="1">
        <f>COUNT(Tabelle2[[#This Row],[30.10.]:[bis 23.01.]])</f>
        <v>1</v>
      </c>
      <c r="W136" s="1">
        <v>15</v>
      </c>
      <c r="BC136" s="1"/>
      <c r="BD136" s="1"/>
    </row>
    <row r="137" spans="1:56" x14ac:dyDescent="0.25">
      <c r="A137" s="1">
        <v>136</v>
      </c>
      <c r="B137" t="s">
        <v>179</v>
      </c>
      <c r="C137" s="1">
        <f t="shared" si="2"/>
        <v>15</v>
      </c>
      <c r="D137" s="1">
        <f>COUNT(Tabelle2[[#This Row],[30.10.]:[bis 23.01.]])</f>
        <v>1</v>
      </c>
      <c r="P137" s="1">
        <v>15</v>
      </c>
      <c r="BC137" s="1"/>
      <c r="BD137" s="1"/>
    </row>
    <row r="138" spans="1:56" x14ac:dyDescent="0.25">
      <c r="A138" s="1">
        <v>137</v>
      </c>
      <c r="B138" t="s">
        <v>186</v>
      </c>
      <c r="C138" s="1">
        <f t="shared" si="2"/>
        <v>15</v>
      </c>
      <c r="D138" s="1">
        <f>COUNT(Tabelle2[[#This Row],[30.10.]:[bis 23.01.]])</f>
        <v>1</v>
      </c>
      <c r="BC138" s="1">
        <v>15</v>
      </c>
      <c r="BD138" s="1"/>
    </row>
    <row r="139" spans="1:56" x14ac:dyDescent="0.25">
      <c r="A139" s="1">
        <v>138</v>
      </c>
      <c r="B139" t="s">
        <v>187</v>
      </c>
      <c r="C139" s="1">
        <f t="shared" si="2"/>
        <v>15</v>
      </c>
      <c r="D139" s="1">
        <f>COUNT(Tabelle2[[#This Row],[30.10.]:[bis 23.01.]])</f>
        <v>1</v>
      </c>
      <c r="BC139" s="1">
        <v>15</v>
      </c>
      <c r="BD139" s="1"/>
    </row>
    <row r="140" spans="1:56" x14ac:dyDescent="0.25">
      <c r="A140" s="1">
        <v>139</v>
      </c>
      <c r="B140" t="s">
        <v>185</v>
      </c>
      <c r="C140" s="1">
        <f t="shared" si="2"/>
        <v>15</v>
      </c>
      <c r="D140" s="1">
        <f>COUNT(Tabelle2[[#This Row],[30.10.]:[bis 23.01.]])</f>
        <v>1</v>
      </c>
      <c r="BC140" s="1"/>
      <c r="BD140" s="1">
        <v>15</v>
      </c>
    </row>
    <row r="141" spans="1:56" x14ac:dyDescent="0.25">
      <c r="A141" s="1">
        <v>140</v>
      </c>
      <c r="B141" t="s">
        <v>177</v>
      </c>
      <c r="C141" s="1">
        <f t="shared" si="2"/>
        <v>15</v>
      </c>
      <c r="D141" s="1">
        <f>COUNT(Tabelle2[[#This Row],[30.10.]:[bis 23.01.]])</f>
        <v>1</v>
      </c>
      <c r="F141" s="1">
        <v>15</v>
      </c>
      <c r="BC141" s="1"/>
      <c r="BD141" s="1"/>
    </row>
    <row r="142" spans="1:56" x14ac:dyDescent="0.25">
      <c r="A142" s="1">
        <v>141</v>
      </c>
      <c r="B142" t="s">
        <v>184</v>
      </c>
      <c r="C142" s="1">
        <f t="shared" si="2"/>
        <v>15</v>
      </c>
      <c r="D142" s="1">
        <f>COUNT(Tabelle2[[#This Row],[30.10.]:[bis 23.01.]])</f>
        <v>1</v>
      </c>
      <c r="AC142" s="1">
        <v>15</v>
      </c>
      <c r="BC142" s="1"/>
      <c r="BD142" s="1"/>
    </row>
    <row r="143" spans="1:56" x14ac:dyDescent="0.25">
      <c r="A143" s="1">
        <v>142</v>
      </c>
      <c r="B143" t="s">
        <v>204</v>
      </c>
      <c r="C143" s="1">
        <f t="shared" si="2"/>
        <v>14</v>
      </c>
      <c r="D143" s="1">
        <f>COUNT(Tabelle2[[#This Row],[30.10.]:[bis 23.01.]])</f>
        <v>1</v>
      </c>
      <c r="AK143" s="1">
        <v>14</v>
      </c>
      <c r="BC143" s="1"/>
      <c r="BD143" s="1"/>
    </row>
    <row r="144" spans="1:56" x14ac:dyDescent="0.25">
      <c r="A144" s="1">
        <v>143</v>
      </c>
      <c r="B144" t="s">
        <v>196</v>
      </c>
      <c r="C144" s="1">
        <f t="shared" si="2"/>
        <v>14</v>
      </c>
      <c r="D144" s="1">
        <f>COUNT(Tabelle2[[#This Row],[30.10.]:[bis 23.01.]])</f>
        <v>1</v>
      </c>
      <c r="T144" s="1">
        <v>14</v>
      </c>
      <c r="BC144" s="1"/>
      <c r="BD144" s="1"/>
    </row>
    <row r="145" spans="1:56" x14ac:dyDescent="0.25">
      <c r="A145" s="1">
        <v>144</v>
      </c>
      <c r="B145" t="s">
        <v>193</v>
      </c>
      <c r="C145" s="1">
        <f t="shared" si="2"/>
        <v>14</v>
      </c>
      <c r="D145" s="1">
        <f>COUNT(Tabelle2[[#This Row],[30.10.]:[bis 23.01.]])</f>
        <v>1</v>
      </c>
      <c r="P145" s="1">
        <v>14</v>
      </c>
      <c r="BC145" s="1"/>
      <c r="BD145" s="1"/>
    </row>
    <row r="146" spans="1:56" x14ac:dyDescent="0.25">
      <c r="A146" s="1">
        <v>145</v>
      </c>
      <c r="B146" t="s">
        <v>192</v>
      </c>
      <c r="C146" s="1">
        <f t="shared" si="2"/>
        <v>14</v>
      </c>
      <c r="D146" s="1">
        <f>COUNT(Tabelle2[[#This Row],[30.10.]:[bis 23.01.]])</f>
        <v>1</v>
      </c>
      <c r="H146" s="1">
        <v>14</v>
      </c>
      <c r="BC146" s="1"/>
      <c r="BD146" s="1"/>
    </row>
    <row r="147" spans="1:56" x14ac:dyDescent="0.25">
      <c r="A147" s="1">
        <v>146</v>
      </c>
      <c r="B147" t="s">
        <v>201</v>
      </c>
      <c r="C147" s="1">
        <f t="shared" si="2"/>
        <v>14</v>
      </c>
      <c r="D147" s="1">
        <f>COUNT(Tabelle2[[#This Row],[30.10.]:[bis 23.01.]])</f>
        <v>1</v>
      </c>
      <c r="AO147" s="1">
        <v>14</v>
      </c>
      <c r="BC147" s="1"/>
      <c r="BD147" s="1"/>
    </row>
    <row r="148" spans="1:56" x14ac:dyDescent="0.25">
      <c r="A148" s="1">
        <v>147</v>
      </c>
      <c r="B148" t="s">
        <v>194</v>
      </c>
      <c r="C148" s="1">
        <f t="shared" si="2"/>
        <v>14</v>
      </c>
      <c r="D148" s="1">
        <f>COUNT(Tabelle2[[#This Row],[30.10.]:[bis 23.01.]])</f>
        <v>1</v>
      </c>
      <c r="P148" s="1">
        <v>14</v>
      </c>
      <c r="BC148" s="1"/>
      <c r="BD148" s="1"/>
    </row>
    <row r="149" spans="1:56" x14ac:dyDescent="0.25">
      <c r="A149" s="1">
        <v>148</v>
      </c>
      <c r="B149" t="s">
        <v>198</v>
      </c>
      <c r="C149" s="1">
        <f t="shared" si="2"/>
        <v>14</v>
      </c>
      <c r="D149" s="1">
        <f>COUNT(Tabelle2[[#This Row],[30.10.]:[bis 23.01.]])</f>
        <v>1</v>
      </c>
      <c r="AA149" s="1">
        <v>14</v>
      </c>
      <c r="BC149" s="1"/>
      <c r="BD149" s="1"/>
    </row>
    <row r="150" spans="1:56" x14ac:dyDescent="0.25">
      <c r="A150" s="1">
        <v>149</v>
      </c>
      <c r="B150" t="s">
        <v>202</v>
      </c>
      <c r="C150" s="1">
        <f t="shared" si="2"/>
        <v>14</v>
      </c>
      <c r="D150" s="1">
        <f>COUNT(Tabelle2[[#This Row],[30.10.]:[bis 23.01.]])</f>
        <v>1</v>
      </c>
      <c r="AO150" s="1">
        <v>14</v>
      </c>
      <c r="BC150" s="1"/>
      <c r="BD150" s="1"/>
    </row>
    <row r="151" spans="1:56" x14ac:dyDescent="0.25">
      <c r="A151" s="1">
        <v>150</v>
      </c>
      <c r="B151" t="s">
        <v>203</v>
      </c>
      <c r="C151" s="1">
        <f t="shared" si="2"/>
        <v>14</v>
      </c>
      <c r="D151" s="1">
        <f>COUNT(Tabelle2[[#This Row],[30.10.]:[bis 23.01.]])</f>
        <v>1</v>
      </c>
      <c r="AL151" s="1">
        <v>14</v>
      </c>
      <c r="BC151" s="1"/>
      <c r="BD151" s="1"/>
    </row>
    <row r="152" spans="1:56" x14ac:dyDescent="0.25">
      <c r="A152" s="1">
        <v>151</v>
      </c>
      <c r="B152" t="s">
        <v>199</v>
      </c>
      <c r="C152" s="1">
        <f t="shared" si="2"/>
        <v>14</v>
      </c>
      <c r="D152" s="1">
        <f>COUNT(Tabelle2[[#This Row],[30.10.]:[bis 23.01.]])</f>
        <v>1</v>
      </c>
      <c r="AZ152" s="1">
        <v>14</v>
      </c>
      <c r="BC152" s="1"/>
      <c r="BD152" s="1"/>
    </row>
    <row r="153" spans="1:56" x14ac:dyDescent="0.25">
      <c r="A153" s="1">
        <v>152</v>
      </c>
      <c r="B153" t="s">
        <v>197</v>
      </c>
      <c r="C153" s="1">
        <f t="shared" si="2"/>
        <v>14</v>
      </c>
      <c r="D153" s="1">
        <f>COUNT(Tabelle2[[#This Row],[30.10.]:[bis 23.01.]])</f>
        <v>1</v>
      </c>
      <c r="X153" s="1">
        <v>14</v>
      </c>
      <c r="BC153" s="1"/>
      <c r="BD153" s="1"/>
    </row>
    <row r="154" spans="1:56" x14ac:dyDescent="0.25">
      <c r="A154" s="1">
        <v>153</v>
      </c>
      <c r="B154" t="s">
        <v>200</v>
      </c>
      <c r="C154" s="1">
        <f t="shared" si="2"/>
        <v>14</v>
      </c>
      <c r="D154" s="1">
        <f>COUNT(Tabelle2[[#This Row],[30.10.]:[bis 23.01.]])</f>
        <v>1</v>
      </c>
      <c r="AZ154" s="1">
        <v>14</v>
      </c>
      <c r="BC154" s="1"/>
      <c r="BD154" s="1"/>
    </row>
    <row r="155" spans="1:56" x14ac:dyDescent="0.25">
      <c r="A155" s="1">
        <v>154</v>
      </c>
      <c r="B155" t="s">
        <v>195</v>
      </c>
      <c r="C155" s="1">
        <f t="shared" si="2"/>
        <v>14</v>
      </c>
      <c r="D155" s="1">
        <f>COUNT(Tabelle2[[#This Row],[30.10.]:[bis 23.01.]])</f>
        <v>1</v>
      </c>
      <c r="R155" s="1">
        <v>14</v>
      </c>
      <c r="BC155" s="1"/>
      <c r="BD155" s="1"/>
    </row>
    <row r="156" spans="1:56" x14ac:dyDescent="0.25">
      <c r="A156" s="1">
        <v>155</v>
      </c>
      <c r="B156" t="s">
        <v>205</v>
      </c>
      <c r="C156" s="1">
        <f t="shared" si="2"/>
        <v>14</v>
      </c>
      <c r="D156" s="1">
        <f>COUNT(Tabelle2[[#This Row],[30.10.]:[bis 23.01.]])</f>
        <v>1</v>
      </c>
      <c r="AH156" s="1">
        <v>14</v>
      </c>
      <c r="BC156" s="1"/>
      <c r="BD156" s="1"/>
    </row>
    <row r="157" spans="1:56" x14ac:dyDescent="0.25">
      <c r="A157" s="1">
        <v>156</v>
      </c>
      <c r="B157" t="s">
        <v>206</v>
      </c>
      <c r="C157" s="1">
        <f t="shared" si="2"/>
        <v>14</v>
      </c>
      <c r="D157" s="1">
        <f>COUNT(Tabelle2[[#This Row],[30.10.]:[bis 23.01.]])</f>
        <v>1</v>
      </c>
      <c r="AH157" s="1">
        <v>14</v>
      </c>
      <c r="BC157" s="1"/>
      <c r="BD157" s="1"/>
    </row>
    <row r="158" spans="1:56" x14ac:dyDescent="0.25">
      <c r="A158" s="1">
        <v>157</v>
      </c>
      <c r="B158" t="s">
        <v>207</v>
      </c>
      <c r="C158" s="1">
        <f t="shared" si="2"/>
        <v>13</v>
      </c>
      <c r="D158" s="1">
        <f>COUNT(Tabelle2[[#This Row],[30.10.]:[bis 23.01.]])</f>
        <v>1</v>
      </c>
      <c r="M158" s="1">
        <v>13</v>
      </c>
      <c r="BC158" s="1"/>
      <c r="BD158" s="1"/>
    </row>
    <row r="159" spans="1:56" x14ac:dyDescent="0.25">
      <c r="A159" s="1">
        <v>158</v>
      </c>
      <c r="B159" t="s">
        <v>216</v>
      </c>
      <c r="C159" s="1">
        <f t="shared" si="2"/>
        <v>13</v>
      </c>
      <c r="D159" s="1">
        <f>COUNT(Tabelle2[[#This Row],[30.10.]:[bis 23.01.]])</f>
        <v>1</v>
      </c>
      <c r="AI159" s="1">
        <v>13</v>
      </c>
      <c r="BC159" s="1"/>
      <c r="BD159" s="1"/>
    </row>
    <row r="160" spans="1:56" x14ac:dyDescent="0.25">
      <c r="A160" s="1">
        <v>159</v>
      </c>
      <c r="B160" t="s">
        <v>209</v>
      </c>
      <c r="C160" s="1">
        <f t="shared" si="2"/>
        <v>13</v>
      </c>
      <c r="D160" s="1">
        <f>COUNT(Tabelle2[[#This Row],[30.10.]:[bis 23.01.]])</f>
        <v>1</v>
      </c>
      <c r="U160" s="1">
        <v>13</v>
      </c>
      <c r="BC160" s="1"/>
      <c r="BD160" s="1"/>
    </row>
    <row r="161" spans="1:56" x14ac:dyDescent="0.25">
      <c r="A161" s="1">
        <v>160</v>
      </c>
      <c r="B161" t="s">
        <v>208</v>
      </c>
      <c r="C161" s="1">
        <f t="shared" si="2"/>
        <v>13</v>
      </c>
      <c r="D161" s="1">
        <f>COUNT(Tabelle2[[#This Row],[30.10.]:[bis 23.01.]])</f>
        <v>1</v>
      </c>
      <c r="N161" s="1">
        <v>13</v>
      </c>
      <c r="BC161" s="1"/>
      <c r="BD161" s="1"/>
    </row>
    <row r="162" spans="1:56" x14ac:dyDescent="0.25">
      <c r="A162" s="1">
        <v>161</v>
      </c>
      <c r="B162" t="s">
        <v>210</v>
      </c>
      <c r="C162" s="1">
        <f t="shared" si="2"/>
        <v>13</v>
      </c>
      <c r="D162" s="1">
        <f>COUNT(Tabelle2[[#This Row],[30.10.]:[bis 23.01.]])</f>
        <v>1</v>
      </c>
      <c r="Z162" s="1">
        <v>13</v>
      </c>
      <c r="BC162" s="1"/>
      <c r="BD162" s="1"/>
    </row>
    <row r="163" spans="1:56" x14ac:dyDescent="0.25">
      <c r="A163" s="1">
        <v>162</v>
      </c>
      <c r="B163" t="s">
        <v>214</v>
      </c>
      <c r="C163" s="1">
        <f t="shared" si="2"/>
        <v>13</v>
      </c>
      <c r="D163" s="1">
        <f>COUNT(Tabelle2[[#This Row],[30.10.]:[bis 23.01.]])</f>
        <v>1</v>
      </c>
      <c r="BC163" s="1"/>
      <c r="BD163" s="1">
        <v>13</v>
      </c>
    </row>
    <row r="164" spans="1:56" x14ac:dyDescent="0.25">
      <c r="A164" s="1">
        <v>163</v>
      </c>
      <c r="B164" t="s">
        <v>211</v>
      </c>
      <c r="C164" s="1">
        <f t="shared" si="2"/>
        <v>13</v>
      </c>
      <c r="D164" s="1">
        <f>COUNT(Tabelle2[[#This Row],[30.10.]:[bis 23.01.]])</f>
        <v>1</v>
      </c>
      <c r="Z164" s="1">
        <v>13</v>
      </c>
      <c r="BC164" s="1"/>
      <c r="BD164" s="1"/>
    </row>
    <row r="165" spans="1:56" x14ac:dyDescent="0.25">
      <c r="A165" s="1">
        <v>164</v>
      </c>
      <c r="B165" t="s">
        <v>212</v>
      </c>
      <c r="C165" s="1">
        <f t="shared" si="2"/>
        <v>13</v>
      </c>
      <c r="D165" s="1">
        <f>COUNT(Tabelle2[[#This Row],[30.10.]:[bis 23.01.]])</f>
        <v>1</v>
      </c>
      <c r="AD165" s="1">
        <v>13</v>
      </c>
      <c r="BC165" s="1"/>
      <c r="BD165" s="1"/>
    </row>
    <row r="166" spans="1:56" x14ac:dyDescent="0.25">
      <c r="A166" s="1">
        <v>165</v>
      </c>
      <c r="B166" t="s">
        <v>213</v>
      </c>
      <c r="C166" s="1">
        <f t="shared" si="2"/>
        <v>13</v>
      </c>
      <c r="D166" s="1">
        <f>COUNT(Tabelle2[[#This Row],[30.10.]:[bis 23.01.]])</f>
        <v>1</v>
      </c>
      <c r="AJ166" s="1">
        <v>13</v>
      </c>
      <c r="BC166" s="1"/>
      <c r="BD166" s="1"/>
    </row>
    <row r="167" spans="1:56" x14ac:dyDescent="0.25">
      <c r="A167" s="1">
        <v>166</v>
      </c>
      <c r="B167" t="s">
        <v>215</v>
      </c>
      <c r="C167" s="1">
        <f t="shared" si="2"/>
        <v>13</v>
      </c>
      <c r="D167" s="1">
        <f>COUNT(Tabelle2[[#This Row],[30.10.]:[bis 23.01.]])</f>
        <v>1</v>
      </c>
      <c r="BC167" s="1"/>
      <c r="BD167" s="1">
        <v>13</v>
      </c>
    </row>
    <row r="168" spans="1:56" x14ac:dyDescent="0.25">
      <c r="A168" s="1">
        <v>167</v>
      </c>
      <c r="B168" t="s">
        <v>80</v>
      </c>
      <c r="C168" s="1">
        <f t="shared" si="2"/>
        <v>12</v>
      </c>
      <c r="D168" s="1">
        <f>COUNT(Tabelle2[[#This Row],[30.10.]:[bis 23.01.]])</f>
        <v>1</v>
      </c>
      <c r="U168" s="1">
        <v>12</v>
      </c>
      <c r="BC168" s="1"/>
      <c r="BD168" s="1"/>
    </row>
    <row r="169" spans="1:56" x14ac:dyDescent="0.25">
      <c r="A169" s="1">
        <v>168</v>
      </c>
      <c r="B169" t="s">
        <v>232</v>
      </c>
      <c r="C169" s="1">
        <f t="shared" si="2"/>
        <v>12</v>
      </c>
      <c r="D169" s="1">
        <f>COUNT(Tabelle2[[#This Row],[30.10.]:[bis 23.01.]])</f>
        <v>1</v>
      </c>
      <c r="AF169" s="1">
        <v>12</v>
      </c>
      <c r="BC169" s="1"/>
      <c r="BD169" s="1"/>
    </row>
    <row r="170" spans="1:56" x14ac:dyDescent="0.25">
      <c r="A170" s="1">
        <v>169</v>
      </c>
      <c r="B170" t="s">
        <v>222</v>
      </c>
      <c r="C170" s="1">
        <f t="shared" si="2"/>
        <v>12</v>
      </c>
      <c r="D170" s="1">
        <f>COUNT(Tabelle2[[#This Row],[30.10.]:[bis 23.01.]])</f>
        <v>1</v>
      </c>
      <c r="T170" s="1">
        <v>12</v>
      </c>
      <c r="BC170" s="1"/>
      <c r="BD170" s="1"/>
    </row>
    <row r="171" spans="1:56" x14ac:dyDescent="0.25">
      <c r="A171" s="1">
        <v>170</v>
      </c>
      <c r="B171" t="s">
        <v>220</v>
      </c>
      <c r="C171" s="1">
        <f t="shared" si="2"/>
        <v>12</v>
      </c>
      <c r="D171" s="1">
        <f>COUNT(Tabelle2[[#This Row],[30.10.]:[bis 23.01.]])</f>
        <v>1</v>
      </c>
      <c r="N171" s="1">
        <v>12</v>
      </c>
      <c r="BC171" s="1"/>
      <c r="BD171" s="1"/>
    </row>
    <row r="172" spans="1:56" x14ac:dyDescent="0.25">
      <c r="A172" s="1">
        <v>171</v>
      </c>
      <c r="B172" t="s">
        <v>230</v>
      </c>
      <c r="C172" s="1">
        <f t="shared" si="2"/>
        <v>12</v>
      </c>
      <c r="D172" s="1">
        <f>COUNT(Tabelle2[[#This Row],[30.10.]:[bis 23.01.]])</f>
        <v>1</v>
      </c>
      <c r="AG172" s="1">
        <v>12</v>
      </c>
      <c r="BC172" s="1"/>
      <c r="BD172" s="1"/>
    </row>
    <row r="173" spans="1:56" x14ac:dyDescent="0.25">
      <c r="A173" s="1">
        <v>172</v>
      </c>
      <c r="B173" t="s">
        <v>223</v>
      </c>
      <c r="C173" s="1">
        <f t="shared" si="2"/>
        <v>12</v>
      </c>
      <c r="D173" s="1">
        <f>COUNT(Tabelle2[[#This Row],[30.10.]:[bis 23.01.]])</f>
        <v>1</v>
      </c>
      <c r="V173" s="1">
        <v>12</v>
      </c>
      <c r="BC173" s="1"/>
      <c r="BD173" s="1"/>
    </row>
    <row r="174" spans="1:56" x14ac:dyDescent="0.25">
      <c r="A174" s="1">
        <v>173</v>
      </c>
      <c r="B174" t="s">
        <v>218</v>
      </c>
      <c r="C174" s="1">
        <f t="shared" si="2"/>
        <v>12</v>
      </c>
      <c r="D174" s="1">
        <f>COUNT(Tabelle2[[#This Row],[30.10.]:[bis 23.01.]])</f>
        <v>1</v>
      </c>
      <c r="G174" s="1">
        <v>12</v>
      </c>
      <c r="BC174" s="1"/>
      <c r="BD174" s="1"/>
    </row>
    <row r="175" spans="1:56" x14ac:dyDescent="0.25">
      <c r="A175" s="1">
        <v>174</v>
      </c>
      <c r="B175" t="s">
        <v>221</v>
      </c>
      <c r="C175" s="1">
        <f t="shared" si="2"/>
        <v>12</v>
      </c>
      <c r="D175" s="1">
        <f>COUNT(Tabelle2[[#This Row],[30.10.]:[bis 23.01.]])</f>
        <v>1</v>
      </c>
      <c r="P175" s="1">
        <v>12</v>
      </c>
      <c r="BC175" s="1"/>
      <c r="BD175" s="1"/>
    </row>
    <row r="176" spans="1:56" x14ac:dyDescent="0.25">
      <c r="A176" s="1">
        <v>175</v>
      </c>
      <c r="B176" t="s">
        <v>217</v>
      </c>
      <c r="C176" s="1">
        <f t="shared" si="2"/>
        <v>12</v>
      </c>
      <c r="D176" s="1">
        <f>COUNT(Tabelle2[[#This Row],[30.10.]:[bis 23.01.]])</f>
        <v>1</v>
      </c>
      <c r="F176" s="1">
        <v>12</v>
      </c>
      <c r="BC176" s="1"/>
      <c r="BD176" s="1"/>
    </row>
    <row r="177" spans="1:56" x14ac:dyDescent="0.25">
      <c r="A177" s="1">
        <v>176</v>
      </c>
      <c r="B177" t="s">
        <v>228</v>
      </c>
      <c r="C177" s="1">
        <f t="shared" si="2"/>
        <v>12</v>
      </c>
      <c r="D177" s="1">
        <f>COUNT(Tabelle2[[#This Row],[30.10.]:[bis 23.01.]])</f>
        <v>1</v>
      </c>
      <c r="AI177" s="1">
        <v>12</v>
      </c>
      <c r="BC177" s="1"/>
      <c r="BD177" s="1"/>
    </row>
    <row r="178" spans="1:56" x14ac:dyDescent="0.25">
      <c r="A178" s="1">
        <v>177</v>
      </c>
      <c r="B178" t="s">
        <v>231</v>
      </c>
      <c r="C178" s="1">
        <f t="shared" si="2"/>
        <v>12</v>
      </c>
      <c r="D178" s="1">
        <f>COUNT(Tabelle2[[#This Row],[30.10.]:[bis 23.01.]])</f>
        <v>1</v>
      </c>
      <c r="AG178" s="1">
        <v>12</v>
      </c>
      <c r="BC178" s="1"/>
      <c r="BD178" s="1"/>
    </row>
    <row r="179" spans="1:56" x14ac:dyDescent="0.25">
      <c r="A179" s="1">
        <v>178</v>
      </c>
      <c r="B179" t="s">
        <v>102</v>
      </c>
      <c r="C179" s="1">
        <f t="shared" si="2"/>
        <v>12</v>
      </c>
      <c r="D179" s="1">
        <f>COUNT(Tabelle2[[#This Row],[30.10.]:[bis 23.01.]])</f>
        <v>1</v>
      </c>
      <c r="I179" s="1">
        <v>12</v>
      </c>
      <c r="BC179" s="1"/>
      <c r="BD179" s="1"/>
    </row>
    <row r="180" spans="1:56" x14ac:dyDescent="0.25">
      <c r="A180" s="1">
        <v>179</v>
      </c>
      <c r="B180" t="s">
        <v>225</v>
      </c>
      <c r="C180" s="1">
        <f t="shared" si="2"/>
        <v>12</v>
      </c>
      <c r="D180" s="1">
        <f>COUNT(Tabelle2[[#This Row],[30.10.]:[bis 23.01.]])</f>
        <v>1</v>
      </c>
      <c r="AZ180" s="1">
        <v>12</v>
      </c>
      <c r="BC180" s="1"/>
      <c r="BD180" s="1"/>
    </row>
    <row r="181" spans="1:56" x14ac:dyDescent="0.25">
      <c r="A181" s="1">
        <v>180</v>
      </c>
      <c r="B181" t="s">
        <v>224</v>
      </c>
      <c r="C181" s="1">
        <f t="shared" si="2"/>
        <v>12</v>
      </c>
      <c r="D181" s="1">
        <f>COUNT(Tabelle2[[#This Row],[30.10.]:[bis 23.01.]])</f>
        <v>1</v>
      </c>
      <c r="Y181" s="1">
        <v>12</v>
      </c>
      <c r="BC181" s="1"/>
      <c r="BD181" s="1"/>
    </row>
    <row r="182" spans="1:56" x14ac:dyDescent="0.25">
      <c r="A182" s="1">
        <v>181</v>
      </c>
      <c r="B182" t="s">
        <v>219</v>
      </c>
      <c r="C182" s="1">
        <f t="shared" si="2"/>
        <v>12</v>
      </c>
      <c r="D182" s="1">
        <f>COUNT(Tabelle2[[#This Row],[30.10.]:[bis 23.01.]])</f>
        <v>1</v>
      </c>
      <c r="K182" s="1">
        <v>12</v>
      </c>
      <c r="BC182" s="1"/>
      <c r="BD182" s="1"/>
    </row>
    <row r="183" spans="1:56" x14ac:dyDescent="0.25">
      <c r="A183" s="1">
        <v>182</v>
      </c>
      <c r="B183" t="s">
        <v>226</v>
      </c>
      <c r="C183" s="1">
        <f t="shared" si="2"/>
        <v>12</v>
      </c>
      <c r="D183" s="1">
        <f>COUNT(Tabelle2[[#This Row],[30.10.]:[bis 23.01.]])</f>
        <v>1</v>
      </c>
      <c r="AY183" s="1">
        <v>12</v>
      </c>
      <c r="BC183" s="1"/>
      <c r="BD183" s="1"/>
    </row>
    <row r="184" spans="1:56" x14ac:dyDescent="0.25">
      <c r="A184" s="1">
        <v>183</v>
      </c>
      <c r="B184" t="s">
        <v>227</v>
      </c>
      <c r="C184" s="1">
        <f t="shared" si="2"/>
        <v>12</v>
      </c>
      <c r="D184" s="1">
        <f>COUNT(Tabelle2[[#This Row],[30.10.]:[bis 23.01.]])</f>
        <v>1</v>
      </c>
      <c r="AM184" s="1">
        <v>12</v>
      </c>
      <c r="BC184" s="1"/>
      <c r="BD184" s="1"/>
    </row>
    <row r="185" spans="1:56" x14ac:dyDescent="0.25">
      <c r="A185" s="1">
        <v>184</v>
      </c>
      <c r="B185" t="s">
        <v>229</v>
      </c>
      <c r="C185" s="1">
        <f t="shared" si="2"/>
        <v>12</v>
      </c>
      <c r="D185" s="1">
        <f>COUNT(Tabelle2[[#This Row],[30.10.]:[bis 23.01.]])</f>
        <v>1</v>
      </c>
      <c r="AG185" s="1">
        <v>12</v>
      </c>
      <c r="BC185" s="1"/>
      <c r="BD185" s="1"/>
    </row>
    <row r="186" spans="1:56" x14ac:dyDescent="0.25">
      <c r="A186" s="1">
        <v>185</v>
      </c>
      <c r="B186" t="s">
        <v>240</v>
      </c>
      <c r="C186" s="1">
        <f t="shared" si="2"/>
        <v>11</v>
      </c>
      <c r="D186" s="1">
        <f>COUNT(Tabelle2[[#This Row],[30.10.]:[bis 23.01.]])</f>
        <v>1</v>
      </c>
      <c r="BC186" s="1"/>
      <c r="BD186" s="1">
        <v>11</v>
      </c>
    </row>
    <row r="187" spans="1:56" x14ac:dyDescent="0.25">
      <c r="A187" s="1">
        <v>186</v>
      </c>
      <c r="B187" t="s">
        <v>238</v>
      </c>
      <c r="C187" s="1">
        <f t="shared" si="2"/>
        <v>11</v>
      </c>
      <c r="D187" s="1">
        <f>COUNT(Tabelle2[[#This Row],[30.10.]:[bis 23.01.]])</f>
        <v>1</v>
      </c>
      <c r="S187" s="1">
        <v>11</v>
      </c>
      <c r="BC187" s="1"/>
      <c r="BD187" s="1"/>
    </row>
    <row r="188" spans="1:56" x14ac:dyDescent="0.25">
      <c r="A188" s="1">
        <v>187</v>
      </c>
      <c r="B188" t="s">
        <v>235</v>
      </c>
      <c r="C188" s="1">
        <f t="shared" si="2"/>
        <v>11</v>
      </c>
      <c r="D188" s="1">
        <f>COUNT(Tabelle2[[#This Row],[30.10.]:[bis 23.01.]])</f>
        <v>1</v>
      </c>
      <c r="G188" s="1">
        <v>11</v>
      </c>
      <c r="BC188" s="1"/>
      <c r="BD188" s="1"/>
    </row>
    <row r="189" spans="1:56" x14ac:dyDescent="0.25">
      <c r="A189" s="1">
        <v>188</v>
      </c>
      <c r="B189" t="s">
        <v>241</v>
      </c>
      <c r="C189" s="1">
        <f t="shared" si="2"/>
        <v>11</v>
      </c>
      <c r="D189" s="1">
        <f>COUNT(Tabelle2[[#This Row],[30.10.]:[bis 23.01.]])</f>
        <v>1</v>
      </c>
      <c r="BB189" s="1">
        <v>11</v>
      </c>
      <c r="BC189" s="1"/>
      <c r="BD189" s="1"/>
    </row>
    <row r="190" spans="1:56" x14ac:dyDescent="0.25">
      <c r="A190" s="1">
        <v>189</v>
      </c>
      <c r="B190" t="s">
        <v>237</v>
      </c>
      <c r="C190" s="1">
        <f t="shared" si="2"/>
        <v>11</v>
      </c>
      <c r="D190" s="1">
        <f>COUNT(Tabelle2[[#This Row],[30.10.]:[bis 23.01.]])</f>
        <v>1</v>
      </c>
      <c r="O190" s="1">
        <v>11</v>
      </c>
      <c r="BC190" s="1"/>
      <c r="BD190" s="1"/>
    </row>
    <row r="191" spans="1:56" x14ac:dyDescent="0.25">
      <c r="A191" s="1">
        <v>190</v>
      </c>
      <c r="B191" t="s">
        <v>236</v>
      </c>
      <c r="C191" s="1">
        <f t="shared" si="2"/>
        <v>11</v>
      </c>
      <c r="D191" s="1">
        <f>COUNT(Tabelle2[[#This Row],[30.10.]:[bis 23.01.]])</f>
        <v>1</v>
      </c>
      <c r="H191" s="1">
        <v>11</v>
      </c>
      <c r="BC191" s="1"/>
      <c r="BD191" s="1"/>
    </row>
    <row r="192" spans="1:56" x14ac:dyDescent="0.25">
      <c r="A192" s="1">
        <v>191</v>
      </c>
      <c r="B192" t="s">
        <v>239</v>
      </c>
      <c r="C192" s="1">
        <f t="shared" si="2"/>
        <v>11</v>
      </c>
      <c r="D192" s="1">
        <f>COUNT(Tabelle2[[#This Row],[30.10.]:[bis 23.01.]])</f>
        <v>1</v>
      </c>
      <c r="W192" s="1">
        <v>11</v>
      </c>
      <c r="BC192" s="1"/>
      <c r="BD192" s="1"/>
    </row>
    <row r="193" spans="1:56" x14ac:dyDescent="0.25">
      <c r="A193" s="1">
        <v>192</v>
      </c>
      <c r="B193" t="s">
        <v>242</v>
      </c>
      <c r="C193" s="1">
        <f t="shared" si="2"/>
        <v>11</v>
      </c>
      <c r="D193" s="1">
        <f>COUNT(Tabelle2[[#This Row],[30.10.]:[bis 23.01.]])</f>
        <v>1</v>
      </c>
      <c r="AZ193" s="1">
        <v>11</v>
      </c>
      <c r="BC193" s="1"/>
      <c r="BD193" s="1"/>
    </row>
    <row r="194" spans="1:56" x14ac:dyDescent="0.25">
      <c r="A194" s="1">
        <v>193</v>
      </c>
      <c r="B194" t="s">
        <v>243</v>
      </c>
      <c r="C194" s="1">
        <f t="shared" ref="C194:C245" si="3">SUM(E194:BD194)</f>
        <v>11</v>
      </c>
      <c r="D194" s="1">
        <f>COUNT(Tabelle2[[#This Row],[30.10.]:[bis 23.01.]])</f>
        <v>1</v>
      </c>
      <c r="AK194" s="1">
        <v>11</v>
      </c>
      <c r="BC194" s="1"/>
      <c r="BD194" s="1"/>
    </row>
    <row r="195" spans="1:56" x14ac:dyDescent="0.25">
      <c r="A195" s="1">
        <v>194</v>
      </c>
      <c r="B195" t="s">
        <v>248</v>
      </c>
      <c r="C195" s="1">
        <f t="shared" si="3"/>
        <v>10</v>
      </c>
      <c r="D195" s="1">
        <f>COUNT(Tabelle2[[#This Row],[30.10.]:[bis 23.01.]])</f>
        <v>1</v>
      </c>
      <c r="BC195" s="1"/>
      <c r="BD195" s="1">
        <v>10</v>
      </c>
    </row>
    <row r="196" spans="1:56" x14ac:dyDescent="0.25">
      <c r="A196" s="1">
        <v>195</v>
      </c>
      <c r="B196" t="s">
        <v>250</v>
      </c>
      <c r="C196" s="1">
        <f t="shared" si="3"/>
        <v>10</v>
      </c>
      <c r="D196" s="1">
        <f>COUNT(Tabelle2[[#This Row],[30.10.]:[bis 23.01.]])</f>
        <v>1</v>
      </c>
      <c r="AG196" s="1">
        <v>10</v>
      </c>
      <c r="BC196" s="1"/>
      <c r="BD196" s="1"/>
    </row>
    <row r="197" spans="1:56" x14ac:dyDescent="0.25">
      <c r="A197" s="1">
        <v>196</v>
      </c>
      <c r="B197" t="s">
        <v>246</v>
      </c>
      <c r="C197" s="1">
        <f t="shared" si="3"/>
        <v>10</v>
      </c>
      <c r="D197" s="1">
        <f>COUNT(Tabelle2[[#This Row],[30.10.]:[bis 23.01.]])</f>
        <v>1</v>
      </c>
      <c r="AE197" s="1">
        <v>10</v>
      </c>
      <c r="BC197" s="1"/>
      <c r="BD197" s="1"/>
    </row>
    <row r="198" spans="1:56" x14ac:dyDescent="0.25">
      <c r="A198" s="1">
        <v>197</v>
      </c>
      <c r="B198" t="s">
        <v>244</v>
      </c>
      <c r="C198" s="1">
        <f t="shared" si="3"/>
        <v>10</v>
      </c>
      <c r="D198" s="1">
        <f>COUNT(Tabelle2[[#This Row],[30.10.]:[bis 23.01.]])</f>
        <v>1</v>
      </c>
      <c r="N198" s="1">
        <v>10</v>
      </c>
      <c r="BC198" s="1"/>
      <c r="BD198" s="1"/>
    </row>
    <row r="199" spans="1:56" x14ac:dyDescent="0.25">
      <c r="A199" s="1">
        <v>198</v>
      </c>
      <c r="B199" t="s">
        <v>249</v>
      </c>
      <c r="C199" s="1">
        <f t="shared" si="3"/>
        <v>10</v>
      </c>
      <c r="D199" s="1">
        <f>COUNT(Tabelle2[[#This Row],[30.10.]:[bis 23.01.]])</f>
        <v>1</v>
      </c>
      <c r="AI199" s="1">
        <v>10</v>
      </c>
      <c r="BC199" s="1"/>
      <c r="BD199" s="1"/>
    </row>
    <row r="200" spans="1:56" x14ac:dyDescent="0.25">
      <c r="A200" s="1">
        <v>199</v>
      </c>
      <c r="B200" t="s">
        <v>245</v>
      </c>
      <c r="C200" s="1">
        <f t="shared" si="3"/>
        <v>10</v>
      </c>
      <c r="D200" s="1">
        <f>COUNT(Tabelle2[[#This Row],[30.10.]:[bis 23.01.]])</f>
        <v>1</v>
      </c>
      <c r="T200" s="1">
        <v>10</v>
      </c>
      <c r="BC200" s="1"/>
      <c r="BD200" s="1"/>
    </row>
    <row r="201" spans="1:56" x14ac:dyDescent="0.25">
      <c r="A201" s="1">
        <v>200</v>
      </c>
      <c r="B201" t="s">
        <v>247</v>
      </c>
      <c r="C201" s="1">
        <f t="shared" si="3"/>
        <v>10</v>
      </c>
      <c r="D201" s="1">
        <f>COUNT(Tabelle2[[#This Row],[30.10.]:[bis 23.01.]])</f>
        <v>1</v>
      </c>
      <c r="AJ201" s="1">
        <v>10</v>
      </c>
      <c r="BC201" s="1"/>
      <c r="BD201" s="1"/>
    </row>
    <row r="202" spans="1:56" x14ac:dyDescent="0.25">
      <c r="A202" s="1">
        <v>201</v>
      </c>
      <c r="B202" t="s">
        <v>259</v>
      </c>
      <c r="C202" s="1">
        <f t="shared" si="3"/>
        <v>9</v>
      </c>
      <c r="D202" s="1">
        <f>COUNT(Tabelle2[[#This Row],[30.10.]:[bis 23.01.]])</f>
        <v>1</v>
      </c>
      <c r="AI202" s="1">
        <v>9</v>
      </c>
      <c r="BC202" s="1"/>
      <c r="BD202" s="1"/>
    </row>
    <row r="203" spans="1:56" x14ac:dyDescent="0.25">
      <c r="A203" s="1">
        <v>202</v>
      </c>
      <c r="B203" t="s">
        <v>255</v>
      </c>
      <c r="C203" s="1">
        <f t="shared" si="3"/>
        <v>9</v>
      </c>
      <c r="D203" s="1">
        <f>COUNT(Tabelle2[[#This Row],[30.10.]:[bis 23.01.]])</f>
        <v>1</v>
      </c>
      <c r="AB203" s="1">
        <v>9</v>
      </c>
      <c r="BC203" s="1"/>
      <c r="BD203" s="1"/>
    </row>
    <row r="204" spans="1:56" x14ac:dyDescent="0.25">
      <c r="A204" s="1">
        <v>203</v>
      </c>
      <c r="B204" t="s">
        <v>251</v>
      </c>
      <c r="C204" s="1">
        <f t="shared" si="3"/>
        <v>9</v>
      </c>
      <c r="D204" s="1">
        <f>COUNT(Tabelle2[[#This Row],[30.10.]:[bis 23.01.]])</f>
        <v>1</v>
      </c>
      <c r="F204" s="1">
        <v>9</v>
      </c>
      <c r="BC204" s="1"/>
      <c r="BD204" s="1"/>
    </row>
    <row r="205" spans="1:56" x14ac:dyDescent="0.25">
      <c r="A205" s="1">
        <v>204</v>
      </c>
      <c r="B205" t="s">
        <v>254</v>
      </c>
      <c r="C205" s="1">
        <f t="shared" si="3"/>
        <v>9</v>
      </c>
      <c r="D205" s="1">
        <f>COUNT(Tabelle2[[#This Row],[30.10.]:[bis 23.01.]])</f>
        <v>1</v>
      </c>
      <c r="T205" s="1">
        <v>9</v>
      </c>
      <c r="BC205" s="1"/>
      <c r="BD205" s="1"/>
    </row>
    <row r="206" spans="1:56" x14ac:dyDescent="0.25">
      <c r="A206" s="1">
        <v>205</v>
      </c>
      <c r="B206" t="s">
        <v>252</v>
      </c>
      <c r="C206" s="1">
        <f t="shared" si="3"/>
        <v>9</v>
      </c>
      <c r="D206" s="1">
        <f>COUNT(Tabelle2[[#This Row],[30.10.]:[bis 23.01.]])</f>
        <v>1</v>
      </c>
      <c r="M206" s="1">
        <v>9</v>
      </c>
      <c r="BC206" s="1"/>
      <c r="BD206" s="1"/>
    </row>
    <row r="207" spans="1:56" x14ac:dyDescent="0.25">
      <c r="A207" s="1">
        <v>206</v>
      </c>
      <c r="B207" t="s">
        <v>257</v>
      </c>
      <c r="C207" s="1">
        <f t="shared" si="3"/>
        <v>9</v>
      </c>
      <c r="D207" s="1">
        <f>COUNT(Tabelle2[[#This Row],[30.10.]:[bis 23.01.]])</f>
        <v>1</v>
      </c>
      <c r="AT207" s="1">
        <v>9</v>
      </c>
      <c r="BC207" s="1"/>
      <c r="BD207" s="1"/>
    </row>
    <row r="208" spans="1:56" x14ac:dyDescent="0.25">
      <c r="A208" s="1">
        <v>207</v>
      </c>
      <c r="B208" t="s">
        <v>260</v>
      </c>
      <c r="C208" s="1">
        <f t="shared" si="3"/>
        <v>9</v>
      </c>
      <c r="D208" s="1">
        <f>COUNT(Tabelle2[[#This Row],[30.10.]:[bis 23.01.]])</f>
        <v>1</v>
      </c>
      <c r="AH208" s="1">
        <v>9</v>
      </c>
      <c r="BC208" s="1"/>
      <c r="BD208" s="1"/>
    </row>
    <row r="209" spans="1:56" x14ac:dyDescent="0.25">
      <c r="A209" s="1">
        <v>208</v>
      </c>
      <c r="B209" t="s">
        <v>258</v>
      </c>
      <c r="C209" s="1">
        <f t="shared" si="3"/>
        <v>9</v>
      </c>
      <c r="D209" s="1">
        <f>COUNT(Tabelle2[[#This Row],[30.10.]:[bis 23.01.]])</f>
        <v>1</v>
      </c>
      <c r="AP209" s="1">
        <v>9</v>
      </c>
      <c r="BC209" s="1"/>
      <c r="BD209" s="1"/>
    </row>
    <row r="210" spans="1:56" x14ac:dyDescent="0.25">
      <c r="A210" s="1">
        <v>209</v>
      </c>
      <c r="B210" t="s">
        <v>253</v>
      </c>
      <c r="C210" s="1">
        <f t="shared" si="3"/>
        <v>9</v>
      </c>
      <c r="D210" s="1">
        <f>COUNT(Tabelle2[[#This Row],[30.10.]:[bis 23.01.]])</f>
        <v>1</v>
      </c>
      <c r="N210" s="1">
        <v>9</v>
      </c>
      <c r="BC210" s="1"/>
      <c r="BD210" s="1"/>
    </row>
    <row r="211" spans="1:56" x14ac:dyDescent="0.25">
      <c r="A211" s="1">
        <v>210</v>
      </c>
      <c r="B211" t="s">
        <v>256</v>
      </c>
      <c r="C211" s="1">
        <f t="shared" si="3"/>
        <v>9</v>
      </c>
      <c r="D211" s="1">
        <f>COUNT(Tabelle2[[#This Row],[30.10.]:[bis 23.01.]])</f>
        <v>1</v>
      </c>
      <c r="AT211" s="1">
        <v>9</v>
      </c>
      <c r="BC211" s="1"/>
      <c r="BD211" s="1"/>
    </row>
    <row r="212" spans="1:56" x14ac:dyDescent="0.25">
      <c r="A212" s="1">
        <v>211</v>
      </c>
      <c r="B212" t="s">
        <v>262</v>
      </c>
      <c r="C212" s="1">
        <f t="shared" si="3"/>
        <v>8</v>
      </c>
      <c r="D212" s="1">
        <f>COUNT(Tabelle2[[#This Row],[30.10.]:[bis 23.01.]])</f>
        <v>1</v>
      </c>
      <c r="Q212" s="1">
        <v>8</v>
      </c>
      <c r="BC212" s="1"/>
      <c r="BD212" s="1"/>
    </row>
    <row r="213" spans="1:56" x14ac:dyDescent="0.25">
      <c r="A213" s="1">
        <v>212</v>
      </c>
      <c r="B213" t="s">
        <v>264</v>
      </c>
      <c r="C213" s="1">
        <f t="shared" si="3"/>
        <v>8</v>
      </c>
      <c r="D213" s="1">
        <f>COUNT(Tabelle2[[#This Row],[30.10.]:[bis 23.01.]])</f>
        <v>1</v>
      </c>
      <c r="BC213" s="1"/>
      <c r="BD213" s="1">
        <v>8</v>
      </c>
    </row>
    <row r="214" spans="1:56" x14ac:dyDescent="0.25">
      <c r="A214" s="1">
        <v>213</v>
      </c>
      <c r="B214" t="s">
        <v>263</v>
      </c>
      <c r="C214" s="1">
        <f t="shared" si="3"/>
        <v>8</v>
      </c>
      <c r="D214" s="1">
        <f>COUNT(Tabelle2[[#This Row],[30.10.]:[bis 23.01.]])</f>
        <v>1</v>
      </c>
      <c r="AD214" s="1">
        <v>8</v>
      </c>
      <c r="BC214" s="1"/>
      <c r="BD214" s="1"/>
    </row>
    <row r="215" spans="1:56" x14ac:dyDescent="0.25">
      <c r="A215" s="1">
        <v>214</v>
      </c>
      <c r="B215" t="s">
        <v>266</v>
      </c>
      <c r="C215" s="1">
        <f t="shared" si="3"/>
        <v>8</v>
      </c>
      <c r="D215" s="1">
        <f>COUNT(Tabelle2[[#This Row],[30.10.]:[bis 23.01.]])</f>
        <v>1</v>
      </c>
      <c r="AV215" s="1">
        <v>8</v>
      </c>
      <c r="BC215" s="1"/>
      <c r="BD215" s="1"/>
    </row>
    <row r="216" spans="1:56" x14ac:dyDescent="0.25">
      <c r="A216" s="1">
        <v>215</v>
      </c>
      <c r="B216" t="s">
        <v>265</v>
      </c>
      <c r="C216" s="1">
        <f t="shared" si="3"/>
        <v>8</v>
      </c>
      <c r="D216" s="1">
        <f>COUNT(Tabelle2[[#This Row],[30.10.]:[bis 23.01.]])</f>
        <v>1</v>
      </c>
      <c r="BC216" s="1"/>
      <c r="BD216" s="1">
        <v>8</v>
      </c>
    </row>
    <row r="217" spans="1:56" x14ac:dyDescent="0.25">
      <c r="A217" s="1">
        <v>216</v>
      </c>
      <c r="B217" t="s">
        <v>267</v>
      </c>
      <c r="C217" s="1">
        <f t="shared" si="3"/>
        <v>8</v>
      </c>
      <c r="D217" s="1">
        <f>COUNT(Tabelle2[[#This Row],[30.10.]:[bis 23.01.]])</f>
        <v>1</v>
      </c>
      <c r="AT217" s="1">
        <v>8</v>
      </c>
      <c r="BC217" s="1"/>
      <c r="BD217" s="1"/>
    </row>
    <row r="218" spans="1:56" x14ac:dyDescent="0.25">
      <c r="A218" s="1">
        <v>217</v>
      </c>
      <c r="B218" t="s">
        <v>261</v>
      </c>
      <c r="C218" s="1">
        <f t="shared" si="3"/>
        <v>8</v>
      </c>
      <c r="D218" s="1">
        <f>COUNT(Tabelle2[[#This Row],[30.10.]:[bis 23.01.]])</f>
        <v>1</v>
      </c>
      <c r="I218" s="1">
        <v>8</v>
      </c>
      <c r="BC218" s="1"/>
      <c r="BD218" s="1"/>
    </row>
    <row r="219" spans="1:56" x14ac:dyDescent="0.25">
      <c r="A219" s="1">
        <v>218</v>
      </c>
      <c r="B219" t="s">
        <v>270</v>
      </c>
      <c r="C219" s="1">
        <f t="shared" si="3"/>
        <v>7</v>
      </c>
      <c r="D219" s="1">
        <f>COUNT(Tabelle2[[#This Row],[30.10.]:[bis 23.01.]])</f>
        <v>1</v>
      </c>
      <c r="BC219" s="1">
        <v>7</v>
      </c>
      <c r="BD219" s="1"/>
    </row>
    <row r="220" spans="1:56" x14ac:dyDescent="0.25">
      <c r="A220" s="1">
        <v>219</v>
      </c>
      <c r="B220" t="s">
        <v>268</v>
      </c>
      <c r="C220" s="1">
        <f t="shared" si="3"/>
        <v>7</v>
      </c>
      <c r="D220" s="1">
        <f>COUNT(Tabelle2[[#This Row],[30.10.]:[bis 23.01.]])</f>
        <v>1</v>
      </c>
      <c r="BC220" s="1"/>
      <c r="BD220" s="1">
        <v>7</v>
      </c>
    </row>
    <row r="221" spans="1:56" x14ac:dyDescent="0.25">
      <c r="A221" s="1">
        <v>220</v>
      </c>
      <c r="B221" t="s">
        <v>269</v>
      </c>
      <c r="C221" s="1">
        <f t="shared" si="3"/>
        <v>7</v>
      </c>
      <c r="D221" s="1">
        <f>COUNT(Tabelle2[[#This Row],[30.10.]:[bis 23.01.]])</f>
        <v>1</v>
      </c>
      <c r="BC221" s="1"/>
      <c r="BD221" s="1">
        <v>7</v>
      </c>
    </row>
    <row r="222" spans="1:56" x14ac:dyDescent="0.25">
      <c r="A222" s="1">
        <v>221</v>
      </c>
      <c r="B222" t="s">
        <v>271</v>
      </c>
      <c r="C222" s="1">
        <f t="shared" si="3"/>
        <v>7</v>
      </c>
      <c r="D222" s="1">
        <f>COUNT(Tabelle2[[#This Row],[30.10.]:[bis 23.01.]])</f>
        <v>1</v>
      </c>
      <c r="AS222" s="1">
        <v>7</v>
      </c>
      <c r="BC222" s="1"/>
      <c r="BD222" s="1"/>
    </row>
    <row r="223" spans="1:56" x14ac:dyDescent="0.25">
      <c r="A223" s="1">
        <v>222</v>
      </c>
      <c r="B223" t="s">
        <v>278</v>
      </c>
      <c r="C223" s="1">
        <f t="shared" si="3"/>
        <v>6</v>
      </c>
      <c r="D223" s="1">
        <f>COUNT(Tabelle2[[#This Row],[30.10.]:[bis 23.01.]])</f>
        <v>1</v>
      </c>
      <c r="BC223" s="1"/>
      <c r="BD223" s="1">
        <v>6</v>
      </c>
    </row>
    <row r="224" spans="1:56" x14ac:dyDescent="0.25">
      <c r="A224" s="1">
        <v>223</v>
      </c>
      <c r="B224" t="s">
        <v>275</v>
      </c>
      <c r="C224" s="1">
        <f t="shared" si="3"/>
        <v>6</v>
      </c>
      <c r="D224" s="1">
        <f>COUNT(Tabelle2[[#This Row],[30.10.]:[bis 23.01.]])</f>
        <v>1</v>
      </c>
      <c r="Q224" s="1">
        <v>6</v>
      </c>
      <c r="BC224" s="1"/>
      <c r="BD224" s="1"/>
    </row>
    <row r="225" spans="1:56" x14ac:dyDescent="0.25">
      <c r="A225" s="1">
        <v>224</v>
      </c>
      <c r="B225" t="s">
        <v>274</v>
      </c>
      <c r="C225" s="1">
        <f t="shared" si="3"/>
        <v>6</v>
      </c>
      <c r="D225" s="1">
        <f>COUNT(Tabelle2[[#This Row],[30.10.]:[bis 23.01.]])</f>
        <v>1</v>
      </c>
      <c r="Q225" s="1">
        <v>6</v>
      </c>
      <c r="BC225" s="1"/>
      <c r="BD225" s="1"/>
    </row>
    <row r="226" spans="1:56" x14ac:dyDescent="0.25">
      <c r="A226" s="1">
        <v>225</v>
      </c>
      <c r="B226" t="s">
        <v>277</v>
      </c>
      <c r="C226" s="1">
        <f t="shared" si="3"/>
        <v>6</v>
      </c>
      <c r="D226" s="1">
        <f>COUNT(Tabelle2[[#This Row],[30.10.]:[bis 23.01.]])</f>
        <v>1</v>
      </c>
      <c r="V226" s="1">
        <v>6</v>
      </c>
      <c r="BC226" s="1"/>
      <c r="BD226" s="1"/>
    </row>
    <row r="227" spans="1:56" x14ac:dyDescent="0.25">
      <c r="A227" s="1">
        <v>226</v>
      </c>
      <c r="B227" t="s">
        <v>276</v>
      </c>
      <c r="C227" s="1">
        <f t="shared" si="3"/>
        <v>6</v>
      </c>
      <c r="D227" s="1">
        <f>COUNT(Tabelle2[[#This Row],[30.10.]:[bis 23.01.]])</f>
        <v>1</v>
      </c>
      <c r="R227" s="1">
        <v>6</v>
      </c>
      <c r="BC227" s="1"/>
      <c r="BD227" s="1"/>
    </row>
    <row r="228" spans="1:56" x14ac:dyDescent="0.25">
      <c r="A228" s="1">
        <v>227</v>
      </c>
      <c r="B228" t="s">
        <v>273</v>
      </c>
      <c r="C228" s="1">
        <f t="shared" si="3"/>
        <v>6</v>
      </c>
      <c r="D228" s="1">
        <f>COUNT(Tabelle2[[#This Row],[30.10.]:[bis 23.01.]])</f>
        <v>1</v>
      </c>
      <c r="Q228" s="1">
        <v>6</v>
      </c>
      <c r="BC228" s="1"/>
      <c r="BD228" s="1"/>
    </row>
    <row r="229" spans="1:56" x14ac:dyDescent="0.25">
      <c r="A229" s="1">
        <v>228</v>
      </c>
      <c r="B229" t="s">
        <v>272</v>
      </c>
      <c r="C229" s="1">
        <f t="shared" si="3"/>
        <v>6</v>
      </c>
      <c r="D229" s="1">
        <f>COUNT(Tabelle2[[#This Row],[30.10.]:[bis 23.01.]])</f>
        <v>1</v>
      </c>
      <c r="G229" s="1">
        <v>6</v>
      </c>
      <c r="BC229" s="1"/>
      <c r="BD229" s="1"/>
    </row>
    <row r="230" spans="1:56" x14ac:dyDescent="0.25">
      <c r="A230" s="1">
        <v>229</v>
      </c>
      <c r="B230" t="s">
        <v>280</v>
      </c>
      <c r="C230" s="1">
        <f t="shared" si="3"/>
        <v>5</v>
      </c>
      <c r="D230" s="1">
        <f>COUNT(Tabelle2[[#This Row],[30.10.]:[bis 23.01.]])</f>
        <v>1</v>
      </c>
      <c r="W230" s="1">
        <v>5</v>
      </c>
      <c r="BC230" s="1"/>
      <c r="BD230" s="1"/>
    </row>
    <row r="231" spans="1:56" x14ac:dyDescent="0.25">
      <c r="A231" s="1">
        <v>230</v>
      </c>
      <c r="B231" t="s">
        <v>279</v>
      </c>
      <c r="C231" s="1">
        <f t="shared" si="3"/>
        <v>5</v>
      </c>
      <c r="D231" s="1">
        <f>COUNT(Tabelle2[[#This Row],[30.10.]:[bis 23.01.]])</f>
        <v>1</v>
      </c>
      <c r="Q231" s="1">
        <v>5</v>
      </c>
      <c r="BC231" s="1"/>
      <c r="BD231" s="1"/>
    </row>
    <row r="232" spans="1:56" x14ac:dyDescent="0.25">
      <c r="A232" s="1">
        <v>231</v>
      </c>
      <c r="B232" t="s">
        <v>281</v>
      </c>
      <c r="C232" s="1">
        <f t="shared" si="3"/>
        <v>5</v>
      </c>
      <c r="D232" s="1">
        <f>COUNT(Tabelle2[[#This Row],[30.10.]:[bis 23.01.]])</f>
        <v>1</v>
      </c>
      <c r="AU232" s="1">
        <v>5</v>
      </c>
      <c r="BC232" s="1"/>
      <c r="BD232" s="1"/>
    </row>
    <row r="233" spans="1:56" x14ac:dyDescent="0.25">
      <c r="A233" s="1">
        <v>232</v>
      </c>
      <c r="B233" t="s">
        <v>283</v>
      </c>
      <c r="C233" s="1">
        <f t="shared" si="3"/>
        <v>4</v>
      </c>
      <c r="D233" s="1">
        <f>COUNT(Tabelle2[[#This Row],[30.10.]:[bis 23.01.]])</f>
        <v>1</v>
      </c>
      <c r="N233" s="1">
        <v>4</v>
      </c>
      <c r="BC233" s="1"/>
      <c r="BD233" s="1"/>
    </row>
    <row r="234" spans="1:56" x14ac:dyDescent="0.25">
      <c r="A234" s="1">
        <v>233</v>
      </c>
      <c r="B234" t="s">
        <v>285</v>
      </c>
      <c r="C234" s="1">
        <f t="shared" si="3"/>
        <v>4</v>
      </c>
      <c r="D234" s="1">
        <f>COUNT(Tabelle2[[#This Row],[30.10.]:[bis 23.01.]])</f>
        <v>1</v>
      </c>
      <c r="AS234" s="1">
        <v>4</v>
      </c>
      <c r="BC234" s="1"/>
      <c r="BD234" s="1"/>
    </row>
    <row r="235" spans="1:56" x14ac:dyDescent="0.25">
      <c r="A235" s="1">
        <v>234</v>
      </c>
      <c r="B235" t="s">
        <v>282</v>
      </c>
      <c r="C235" s="1">
        <f t="shared" si="3"/>
        <v>4</v>
      </c>
      <c r="D235" s="1">
        <f>COUNT(Tabelle2[[#This Row],[30.10.]:[bis 23.01.]])</f>
        <v>1</v>
      </c>
      <c r="N235" s="1">
        <v>4</v>
      </c>
      <c r="BC235" s="1"/>
      <c r="BD235" s="1"/>
    </row>
    <row r="236" spans="1:56" x14ac:dyDescent="0.25">
      <c r="A236" s="1">
        <v>235</v>
      </c>
      <c r="B236" t="s">
        <v>284</v>
      </c>
      <c r="C236" s="1">
        <f t="shared" si="3"/>
        <v>4</v>
      </c>
      <c r="D236" s="1">
        <f>COUNT(Tabelle2[[#This Row],[30.10.]:[bis 23.01.]])</f>
        <v>1</v>
      </c>
      <c r="BA236" s="1">
        <v>4</v>
      </c>
      <c r="BC236" s="1"/>
      <c r="BD236" s="1"/>
    </row>
    <row r="237" spans="1:56" x14ac:dyDescent="0.25">
      <c r="A237" s="1">
        <v>236</v>
      </c>
      <c r="B237" t="s">
        <v>288</v>
      </c>
      <c r="C237" s="1">
        <f t="shared" si="3"/>
        <v>3</v>
      </c>
      <c r="D237" s="1">
        <f>COUNT(Tabelle2[[#This Row],[30.10.]:[bis 23.01.]])</f>
        <v>1</v>
      </c>
      <c r="BC237" s="1"/>
      <c r="BD237" s="1">
        <v>3</v>
      </c>
    </row>
    <row r="238" spans="1:56" x14ac:dyDescent="0.25">
      <c r="A238" s="1">
        <v>237</v>
      </c>
      <c r="B238" t="s">
        <v>286</v>
      </c>
      <c r="C238" s="1">
        <f t="shared" si="3"/>
        <v>3</v>
      </c>
      <c r="D238" s="1">
        <f>COUNT(Tabelle2[[#This Row],[30.10.]:[bis 23.01.]])</f>
        <v>1</v>
      </c>
      <c r="AE238" s="1">
        <v>3</v>
      </c>
      <c r="BC238" s="1"/>
      <c r="BD238" s="1"/>
    </row>
    <row r="239" spans="1:56" x14ac:dyDescent="0.25">
      <c r="A239" s="1">
        <v>238</v>
      </c>
      <c r="B239" t="s">
        <v>287</v>
      </c>
      <c r="C239" s="1">
        <f t="shared" si="3"/>
        <v>3</v>
      </c>
      <c r="D239" s="1">
        <f>COUNT(Tabelle2[[#This Row],[30.10.]:[bis 23.01.]])</f>
        <v>1</v>
      </c>
      <c r="BC239" s="1"/>
      <c r="BD239" s="1">
        <v>3</v>
      </c>
    </row>
    <row r="240" spans="1:56" x14ac:dyDescent="0.25">
      <c r="A240" s="1">
        <v>239</v>
      </c>
      <c r="B240" t="s">
        <v>289</v>
      </c>
      <c r="C240" s="1">
        <f t="shared" si="3"/>
        <v>3</v>
      </c>
      <c r="D240" s="1">
        <f>COUNT(Tabelle2[[#This Row],[30.10.]:[bis 23.01.]])</f>
        <v>1</v>
      </c>
      <c r="AY240" s="1">
        <v>3</v>
      </c>
      <c r="BC240" s="1"/>
      <c r="BD240" s="1"/>
    </row>
    <row r="241" spans="1:56" x14ac:dyDescent="0.25">
      <c r="A241" s="1">
        <v>240</v>
      </c>
      <c r="B241" t="s">
        <v>290</v>
      </c>
      <c r="C241" s="1">
        <f t="shared" si="3"/>
        <v>2</v>
      </c>
      <c r="D241" s="1">
        <f>COUNT(Tabelle2[[#This Row],[30.10.]:[bis 23.01.]])</f>
        <v>1</v>
      </c>
      <c r="AC241" s="1">
        <v>2</v>
      </c>
      <c r="BC241" s="1"/>
      <c r="BD241" s="1"/>
    </row>
    <row r="242" spans="1:56" x14ac:dyDescent="0.25">
      <c r="A242" s="1">
        <v>241</v>
      </c>
      <c r="B242" t="s">
        <v>291</v>
      </c>
      <c r="C242" s="1">
        <f t="shared" si="3"/>
        <v>2</v>
      </c>
      <c r="D242" s="1">
        <f>COUNT(Tabelle2[[#This Row],[30.10.]:[bis 23.01.]])</f>
        <v>1</v>
      </c>
      <c r="BC242" s="1"/>
      <c r="BD242" s="1">
        <v>2</v>
      </c>
    </row>
    <row r="243" spans="1:56" x14ac:dyDescent="0.25">
      <c r="A243" s="1">
        <v>242</v>
      </c>
      <c r="B243" t="s">
        <v>292</v>
      </c>
      <c r="C243" s="1">
        <f t="shared" si="3"/>
        <v>2</v>
      </c>
      <c r="D243" s="1">
        <f>COUNT(Tabelle2[[#This Row],[30.10.]:[bis 23.01.]])</f>
        <v>1</v>
      </c>
      <c r="AU243" s="1">
        <v>2</v>
      </c>
      <c r="BC243" s="1"/>
      <c r="BD243" s="1"/>
    </row>
    <row r="244" spans="1:56" x14ac:dyDescent="0.25">
      <c r="A244" s="1">
        <v>243</v>
      </c>
      <c r="B244" t="s">
        <v>294</v>
      </c>
      <c r="C244" s="1">
        <f t="shared" si="3"/>
        <v>1</v>
      </c>
      <c r="D244" s="1">
        <f>COUNT(Tabelle2[[#This Row],[30.10.]:[bis 23.01.]])</f>
        <v>1</v>
      </c>
      <c r="Z244" s="1">
        <v>1</v>
      </c>
      <c r="BC244" s="1"/>
      <c r="BD244" s="1"/>
    </row>
    <row r="245" spans="1:56" x14ac:dyDescent="0.25">
      <c r="A245" s="1">
        <v>244</v>
      </c>
      <c r="B245" t="s">
        <v>293</v>
      </c>
      <c r="C245" s="1">
        <f t="shared" si="3"/>
        <v>1</v>
      </c>
      <c r="D245" s="1">
        <f>COUNT(Tabelle2[[#This Row],[30.10.]:[bis 23.01.]])</f>
        <v>1</v>
      </c>
      <c r="W245" s="1">
        <v>1</v>
      </c>
      <c r="BC245" s="1"/>
      <c r="BD245" s="1"/>
    </row>
    <row r="247" spans="1:56" x14ac:dyDescent="0.25">
      <c r="D247" s="1">
        <f>AVERAGE(E247:BD247)</f>
        <v>16.365384615384617</v>
      </c>
      <c r="E247" s="1">
        <f>COUNT(Tabelle2[30.10.])</f>
        <v>20</v>
      </c>
      <c r="F247" s="1">
        <f>COUNT(Tabelle2[23.12.])</f>
        <v>15</v>
      </c>
      <c r="G247" s="1">
        <f>COUNT(Tabelle2[16.12.])</f>
        <v>16</v>
      </c>
      <c r="H247" s="1">
        <f>COUNT(Tabelle2[09.12.])</f>
        <v>19</v>
      </c>
      <c r="I247" s="1">
        <f>COUNT(Tabelle2[02.12.])</f>
        <v>17</v>
      </c>
      <c r="J247" s="1">
        <f>COUNT(Tabelle2[25.11.])</f>
        <v>14</v>
      </c>
      <c r="K247" s="1">
        <f>COUNT(Tabelle2[18.11.])</f>
        <v>16</v>
      </c>
      <c r="L247" s="1">
        <f>COUNT(Tabelle2[11.11.])</f>
        <v>15</v>
      </c>
      <c r="M247" s="1">
        <f>COUNT(Tabelle2[4.11.])</f>
        <v>17</v>
      </c>
      <c r="N247" s="1">
        <f>COUNT(Tabelle2[28.10.])</f>
        <v>19</v>
      </c>
      <c r="O247" s="1">
        <f>COUNT(Tabelle2[21.10.])</f>
        <v>17</v>
      </c>
      <c r="P247" s="1">
        <f>COUNT(Tabelle2[14.10.])</f>
        <v>17</v>
      </c>
      <c r="Q247" s="1">
        <f>COUNT(Tabelle2[07.10.])</f>
        <v>18</v>
      </c>
      <c r="R247" s="1">
        <f>COUNT(Tabelle2[30.09.])</f>
        <v>16</v>
      </c>
      <c r="S247" s="1">
        <f>COUNT(Tabelle2[25.09.])</f>
        <v>15</v>
      </c>
      <c r="T247" s="1">
        <f>COUNT(Tabelle2[09.09.])</f>
        <v>16</v>
      </c>
      <c r="U247" s="1">
        <f>COUNT(Tabelle2[02.09.])</f>
        <v>15</v>
      </c>
      <c r="V247" s="1">
        <f>COUNT(Tabelle2[26.08.])</f>
        <v>13</v>
      </c>
      <c r="W247" s="1">
        <f>COUNT(Tabelle2[19.08.])</f>
        <v>17</v>
      </c>
      <c r="X247" s="1">
        <f>COUNT(Tabelle2[12.08.])</f>
        <v>14</v>
      </c>
      <c r="Y247" s="1">
        <f>COUNT(Tabelle2[05.08.])</f>
        <v>16</v>
      </c>
      <c r="Z247" s="1">
        <f>COUNT(Tabelle2[29.07.])</f>
        <v>14</v>
      </c>
      <c r="AA247" s="1">
        <f>COUNT(Tabelle2[22.07.])</f>
        <v>16</v>
      </c>
      <c r="AB247" s="1">
        <f>COUNT(Tabelle2[15.07.])</f>
        <v>15</v>
      </c>
      <c r="AC247" s="1">
        <f>COUNT(Tabelle2[08.07.])</f>
        <v>17</v>
      </c>
      <c r="AD247" s="1">
        <f>COUNT(Tabelle2[01.07.])</f>
        <v>14</v>
      </c>
      <c r="AE247" s="1">
        <f>COUNT(Tabelle2[24.06.])</f>
        <v>14</v>
      </c>
      <c r="AF247" s="1">
        <f>COUNT(Tabelle2[29.10.])</f>
        <v>17</v>
      </c>
      <c r="AG247" s="1">
        <f>COUNT(Tabelle2[22.10.])</f>
        <v>16</v>
      </c>
      <c r="AH247" s="1">
        <f>COUNT(Tabelle2[15.10.])</f>
        <v>16</v>
      </c>
      <c r="AI247" s="1">
        <f>COUNT(Tabelle2[08.10.])</f>
        <v>18</v>
      </c>
      <c r="AJ247" s="1">
        <f>COUNT(Tabelle2[01.10.])</f>
        <v>16</v>
      </c>
      <c r="AK247" s="1">
        <f>COUNT(Tabelle2[24.09.])</f>
        <v>16</v>
      </c>
      <c r="AL247" s="1">
        <f>COUNT(Tabelle2[17.09.])</f>
        <v>14</v>
      </c>
      <c r="AM247" s="1">
        <f>COUNT(Tabelle2[03.09.])</f>
        <v>11</v>
      </c>
      <c r="AN247" s="1">
        <f>COUNT(Tabelle2[27.08.])</f>
        <v>14</v>
      </c>
      <c r="AO247" s="1">
        <f>COUNT(Tabelle2[20.08.])</f>
        <v>18</v>
      </c>
      <c r="AP247" s="1">
        <f>COUNT(Tabelle2[13.08.])</f>
        <v>15</v>
      </c>
      <c r="AQ247" s="1">
        <f>COUNT(Tabelle2[06.08.])</f>
        <v>15</v>
      </c>
      <c r="AR247" s="1">
        <f>COUNT(Tabelle2[30.07.])</f>
        <v>14</v>
      </c>
      <c r="AS247" s="1">
        <f>COUNT(Tabelle2[23.07.])</f>
        <v>13</v>
      </c>
      <c r="AT247" s="1">
        <f>COUNT(Tabelle2[16.07.])</f>
        <v>14</v>
      </c>
      <c r="AU247" s="1">
        <f>COUNT(Tabelle2[09.07.])</f>
        <v>14</v>
      </c>
      <c r="AV247" s="1">
        <f>COUNT(Tabelle2[02.07.])</f>
        <v>13</v>
      </c>
      <c r="AW247" s="1">
        <f>COUNT(Tabelle2[26.06.])</f>
        <v>7</v>
      </c>
      <c r="AX247" s="1">
        <f>COUNT(Tabelle2[12.03.])</f>
        <v>20</v>
      </c>
      <c r="AY247" s="1">
        <f>COUNT(Tabelle2[05.03.])</f>
        <v>19</v>
      </c>
      <c r="AZ247" s="1">
        <f>COUNT(Tabelle2[27.02.])</f>
        <v>23</v>
      </c>
      <c r="BA247" s="1">
        <f>COUNT(Tabelle2[20.02.])</f>
        <v>15</v>
      </c>
      <c r="BB247" s="1">
        <f>COUNT(Tabelle2[13.02.])</f>
        <v>22</v>
      </c>
      <c r="BC247" s="1">
        <f>COUNT(Tabelle2[30.01.])</f>
        <v>21</v>
      </c>
      <c r="BD247" s="1">
        <f>COUNT(Tabelle2[bis 23.01.])</f>
        <v>38</v>
      </c>
    </row>
  </sheetData>
  <sortState xmlns:xlrd2="http://schemas.microsoft.com/office/spreadsheetml/2017/richdata2" ref="A2:BD195">
    <sortCondition descending="1" ref="C2"/>
  </sortState>
  <phoneticPr fontId="1" type="noConversion"/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6"/>
  <sheetViews>
    <sheetView zoomScale="85" zoomScaleNormal="85" workbookViewId="0">
      <selection activeCell="B3" sqref="B3"/>
    </sheetView>
  </sheetViews>
  <sheetFormatPr baseColWidth="10" defaultColWidth="11.42578125" defaultRowHeight="15" x14ac:dyDescent="0.25"/>
  <cols>
    <col min="1" max="1" width="6.28515625" style="1" customWidth="1"/>
    <col min="2" max="2" width="43.28515625" customWidth="1"/>
    <col min="3" max="3" width="10.4257812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>
        <v>1</v>
      </c>
      <c r="B2" t="s">
        <v>295</v>
      </c>
      <c r="C2" s="1">
        <v>1132</v>
      </c>
    </row>
    <row r="3" spans="1:3" x14ac:dyDescent="0.25">
      <c r="A3" s="1">
        <v>2</v>
      </c>
      <c r="B3" t="s">
        <v>296</v>
      </c>
      <c r="C3" s="1">
        <v>1089</v>
      </c>
    </row>
    <row r="4" spans="1:3" x14ac:dyDescent="0.25">
      <c r="A4" s="1">
        <v>3</v>
      </c>
      <c r="B4" t="s">
        <v>63</v>
      </c>
      <c r="C4" s="1">
        <v>980</v>
      </c>
    </row>
    <row r="5" spans="1:3" x14ac:dyDescent="0.25">
      <c r="A5" s="1">
        <v>4</v>
      </c>
      <c r="B5" t="s">
        <v>64</v>
      </c>
      <c r="C5" s="1">
        <v>958</v>
      </c>
    </row>
    <row r="6" spans="1:3" x14ac:dyDescent="0.25">
      <c r="A6" s="1">
        <v>5</v>
      </c>
      <c r="B6" t="s">
        <v>297</v>
      </c>
      <c r="C6" s="1">
        <v>822</v>
      </c>
    </row>
    <row r="7" spans="1:3" x14ac:dyDescent="0.25">
      <c r="A7" s="1">
        <v>6</v>
      </c>
      <c r="B7" t="s">
        <v>59</v>
      </c>
      <c r="C7" s="1">
        <v>787</v>
      </c>
    </row>
    <row r="8" spans="1:3" x14ac:dyDescent="0.25">
      <c r="A8" s="1">
        <v>7</v>
      </c>
      <c r="B8" t="s">
        <v>298</v>
      </c>
      <c r="C8" s="1">
        <v>592</v>
      </c>
    </row>
    <row r="9" spans="1:3" x14ac:dyDescent="0.25">
      <c r="A9" s="1">
        <v>8</v>
      </c>
      <c r="B9" t="s">
        <v>60</v>
      </c>
      <c r="C9" s="1">
        <v>432</v>
      </c>
    </row>
    <row r="10" spans="1:3" x14ac:dyDescent="0.25">
      <c r="A10" s="1">
        <v>9</v>
      </c>
      <c r="B10" t="s">
        <v>299</v>
      </c>
      <c r="C10" s="1">
        <v>400</v>
      </c>
    </row>
    <row r="11" spans="1:3" x14ac:dyDescent="0.25">
      <c r="A11" s="1">
        <v>10</v>
      </c>
      <c r="B11" t="s">
        <v>300</v>
      </c>
      <c r="C11" s="1">
        <v>350</v>
      </c>
    </row>
    <row r="12" spans="1:3" x14ac:dyDescent="0.25">
      <c r="A12" s="1">
        <v>11</v>
      </c>
      <c r="B12" t="s">
        <v>301</v>
      </c>
      <c r="C12" s="1">
        <v>305</v>
      </c>
    </row>
    <row r="13" spans="1:3" x14ac:dyDescent="0.25">
      <c r="A13" s="1">
        <v>12</v>
      </c>
      <c r="B13" t="s">
        <v>77</v>
      </c>
      <c r="C13" s="1">
        <v>275</v>
      </c>
    </row>
    <row r="14" spans="1:3" x14ac:dyDescent="0.25">
      <c r="A14" s="1">
        <v>13</v>
      </c>
      <c r="B14" t="s">
        <v>302</v>
      </c>
      <c r="C14" s="1">
        <v>259</v>
      </c>
    </row>
    <row r="15" spans="1:3" x14ac:dyDescent="0.25">
      <c r="A15" s="1">
        <v>14</v>
      </c>
      <c r="B15" t="s">
        <v>66</v>
      </c>
      <c r="C15" s="1">
        <v>220</v>
      </c>
    </row>
    <row r="16" spans="1:3" x14ac:dyDescent="0.25">
      <c r="A16" s="1">
        <v>15</v>
      </c>
      <c r="B16" t="s">
        <v>303</v>
      </c>
      <c r="C16" s="1">
        <v>215</v>
      </c>
    </row>
    <row r="17" spans="1:3" x14ac:dyDescent="0.25">
      <c r="A17" s="1">
        <v>16</v>
      </c>
      <c r="B17" t="s">
        <v>58</v>
      </c>
      <c r="C17" s="1">
        <v>201</v>
      </c>
    </row>
    <row r="18" spans="1:3" x14ac:dyDescent="0.25">
      <c r="A18" s="1">
        <v>17</v>
      </c>
      <c r="B18" t="s">
        <v>304</v>
      </c>
      <c r="C18" s="1">
        <v>152</v>
      </c>
    </row>
    <row r="19" spans="1:3" x14ac:dyDescent="0.25">
      <c r="A19" s="1">
        <v>18</v>
      </c>
      <c r="B19" t="s">
        <v>305</v>
      </c>
      <c r="C19" s="1">
        <v>132</v>
      </c>
    </row>
    <row r="20" spans="1:3" x14ac:dyDescent="0.25">
      <c r="A20" s="1">
        <v>19</v>
      </c>
      <c r="B20" t="s">
        <v>306</v>
      </c>
      <c r="C20" s="1">
        <v>107</v>
      </c>
    </row>
    <row r="21" spans="1:3" x14ac:dyDescent="0.25">
      <c r="A21" s="1">
        <v>20</v>
      </c>
      <c r="B21" t="s">
        <v>96</v>
      </c>
      <c r="C21" s="1">
        <v>105</v>
      </c>
    </row>
    <row r="22" spans="1:3" x14ac:dyDescent="0.25">
      <c r="A22" s="1">
        <v>21</v>
      </c>
      <c r="B22" t="s">
        <v>86</v>
      </c>
      <c r="C22" s="1">
        <v>92</v>
      </c>
    </row>
    <row r="23" spans="1:3" x14ac:dyDescent="0.25">
      <c r="A23" s="1">
        <v>21</v>
      </c>
      <c r="B23" t="s">
        <v>307</v>
      </c>
      <c r="C23" s="1">
        <v>92</v>
      </c>
    </row>
    <row r="24" spans="1:3" x14ac:dyDescent="0.25">
      <c r="A24" s="1">
        <v>23</v>
      </c>
      <c r="B24" t="s">
        <v>72</v>
      </c>
      <c r="C24" s="1">
        <v>85</v>
      </c>
    </row>
    <row r="25" spans="1:3" x14ac:dyDescent="0.25">
      <c r="A25" s="1">
        <v>24</v>
      </c>
      <c r="B25" t="s">
        <v>308</v>
      </c>
      <c r="C25" s="1">
        <v>80</v>
      </c>
    </row>
    <row r="26" spans="1:3" x14ac:dyDescent="0.25">
      <c r="A26" s="1">
        <v>25</v>
      </c>
      <c r="B26" t="s">
        <v>309</v>
      </c>
      <c r="C26" s="1">
        <v>77</v>
      </c>
    </row>
    <row r="27" spans="1:3" x14ac:dyDescent="0.25">
      <c r="A27" s="1">
        <v>26</v>
      </c>
      <c r="B27" t="s">
        <v>310</v>
      </c>
      <c r="C27" s="1">
        <v>75</v>
      </c>
    </row>
    <row r="28" spans="1:3" x14ac:dyDescent="0.25">
      <c r="A28" s="1">
        <v>27</v>
      </c>
      <c r="B28" t="s">
        <v>311</v>
      </c>
      <c r="C28" s="1">
        <v>67</v>
      </c>
    </row>
    <row r="29" spans="1:3" x14ac:dyDescent="0.25">
      <c r="A29" s="1">
        <v>28</v>
      </c>
      <c r="B29" t="s">
        <v>312</v>
      </c>
      <c r="C29" s="1">
        <v>62</v>
      </c>
    </row>
    <row r="30" spans="1:3" x14ac:dyDescent="0.25">
      <c r="A30" s="1">
        <v>28</v>
      </c>
      <c r="B30" t="s">
        <v>313</v>
      </c>
      <c r="C30" s="1">
        <v>62</v>
      </c>
    </row>
    <row r="31" spans="1:3" x14ac:dyDescent="0.25">
      <c r="A31" s="1">
        <v>30</v>
      </c>
      <c r="B31" t="s">
        <v>78</v>
      </c>
      <c r="C31" s="1">
        <v>60</v>
      </c>
    </row>
    <row r="32" spans="1:3" x14ac:dyDescent="0.25">
      <c r="A32" s="1">
        <v>31</v>
      </c>
      <c r="B32" t="s">
        <v>314</v>
      </c>
      <c r="C32" s="1">
        <v>57</v>
      </c>
    </row>
    <row r="33" spans="1:3" x14ac:dyDescent="0.25">
      <c r="A33" s="1">
        <v>32</v>
      </c>
      <c r="B33" t="s">
        <v>315</v>
      </c>
      <c r="C33" s="1">
        <v>55</v>
      </c>
    </row>
    <row r="34" spans="1:3" x14ac:dyDescent="0.25">
      <c r="A34" s="1">
        <v>33</v>
      </c>
      <c r="B34" t="s">
        <v>316</v>
      </c>
      <c r="C34" s="1">
        <v>49</v>
      </c>
    </row>
    <row r="35" spans="1:3" x14ac:dyDescent="0.25">
      <c r="A35" s="1">
        <v>34</v>
      </c>
      <c r="B35" t="s">
        <v>317</v>
      </c>
      <c r="C35" s="1">
        <v>47</v>
      </c>
    </row>
    <row r="36" spans="1:3" x14ac:dyDescent="0.25">
      <c r="A36" s="1">
        <v>35</v>
      </c>
      <c r="B36" t="s">
        <v>318</v>
      </c>
      <c r="C36" s="1">
        <v>45</v>
      </c>
    </row>
    <row r="37" spans="1:3" x14ac:dyDescent="0.25">
      <c r="A37" s="1">
        <v>36</v>
      </c>
      <c r="B37" t="s">
        <v>319</v>
      </c>
      <c r="C37" s="1">
        <v>43</v>
      </c>
    </row>
    <row r="38" spans="1:3" x14ac:dyDescent="0.25">
      <c r="A38" s="1">
        <v>37</v>
      </c>
      <c r="B38" t="s">
        <v>320</v>
      </c>
      <c r="C38" s="1">
        <v>41</v>
      </c>
    </row>
    <row r="39" spans="1:3" x14ac:dyDescent="0.25">
      <c r="A39" s="1">
        <v>38</v>
      </c>
      <c r="B39" t="s">
        <v>321</v>
      </c>
      <c r="C39" s="1">
        <v>37</v>
      </c>
    </row>
    <row r="40" spans="1:3" x14ac:dyDescent="0.25">
      <c r="A40" s="1">
        <v>39</v>
      </c>
      <c r="B40" t="s">
        <v>322</v>
      </c>
      <c r="C40" s="1">
        <v>33</v>
      </c>
    </row>
    <row r="41" spans="1:3" x14ac:dyDescent="0.25">
      <c r="A41" s="1">
        <v>39</v>
      </c>
      <c r="B41" t="s">
        <v>323</v>
      </c>
      <c r="C41" s="1">
        <v>33</v>
      </c>
    </row>
    <row r="42" spans="1:3" x14ac:dyDescent="0.25">
      <c r="A42" s="1">
        <v>39</v>
      </c>
      <c r="B42" t="s">
        <v>285</v>
      </c>
      <c r="C42" s="1">
        <v>33</v>
      </c>
    </row>
    <row r="43" spans="1:3" x14ac:dyDescent="0.25">
      <c r="A43" s="1">
        <v>39</v>
      </c>
      <c r="B43" t="s">
        <v>324</v>
      </c>
      <c r="C43" s="1">
        <v>33</v>
      </c>
    </row>
    <row r="44" spans="1:3" x14ac:dyDescent="0.25">
      <c r="A44" s="1">
        <v>43</v>
      </c>
      <c r="B44" t="s">
        <v>325</v>
      </c>
      <c r="C44" s="1">
        <v>31</v>
      </c>
    </row>
    <row r="45" spans="1:3" x14ac:dyDescent="0.25">
      <c r="A45" s="1">
        <v>44</v>
      </c>
      <c r="B45" t="s">
        <v>326</v>
      </c>
      <c r="C45" s="1">
        <v>29</v>
      </c>
    </row>
    <row r="46" spans="1:3" x14ac:dyDescent="0.25">
      <c r="A46" s="1">
        <v>45</v>
      </c>
      <c r="B46" t="s">
        <v>327</v>
      </c>
      <c r="C46" s="1">
        <v>28</v>
      </c>
    </row>
    <row r="47" spans="1:3" x14ac:dyDescent="0.25">
      <c r="A47" s="1">
        <v>45</v>
      </c>
      <c r="B47" t="s">
        <v>328</v>
      </c>
      <c r="C47" s="1">
        <v>28</v>
      </c>
    </row>
    <row r="48" spans="1:3" x14ac:dyDescent="0.25">
      <c r="A48" s="1">
        <v>45</v>
      </c>
      <c r="B48" t="s">
        <v>329</v>
      </c>
      <c r="C48" s="1">
        <v>28</v>
      </c>
    </row>
    <row r="49" spans="1:3" x14ac:dyDescent="0.25">
      <c r="A49" s="1">
        <v>48</v>
      </c>
      <c r="B49" t="s">
        <v>330</v>
      </c>
      <c r="C49" s="1">
        <v>27</v>
      </c>
    </row>
    <row r="50" spans="1:3" x14ac:dyDescent="0.25">
      <c r="A50" s="1">
        <v>48</v>
      </c>
      <c r="B50" t="s">
        <v>331</v>
      </c>
      <c r="C50" s="1">
        <v>27</v>
      </c>
    </row>
    <row r="51" spans="1:3" x14ac:dyDescent="0.25">
      <c r="A51" s="1">
        <v>50</v>
      </c>
      <c r="B51" t="s">
        <v>332</v>
      </c>
      <c r="C51" s="1">
        <v>26</v>
      </c>
    </row>
    <row r="52" spans="1:3" x14ac:dyDescent="0.25">
      <c r="A52" s="1">
        <v>50</v>
      </c>
      <c r="B52" t="s">
        <v>333</v>
      </c>
      <c r="C52" s="1">
        <v>26</v>
      </c>
    </row>
    <row r="53" spans="1:3" x14ac:dyDescent="0.25">
      <c r="A53" s="1">
        <v>50</v>
      </c>
      <c r="B53" t="s">
        <v>334</v>
      </c>
      <c r="C53" s="1">
        <v>26</v>
      </c>
    </row>
    <row r="54" spans="1:3" x14ac:dyDescent="0.25">
      <c r="A54" s="1">
        <v>53</v>
      </c>
      <c r="B54" t="s">
        <v>335</v>
      </c>
      <c r="C54" s="1">
        <v>25</v>
      </c>
    </row>
    <row r="55" spans="1:3" x14ac:dyDescent="0.25">
      <c r="A55" s="1">
        <v>53</v>
      </c>
      <c r="B55" t="s">
        <v>336</v>
      </c>
      <c r="C55" s="1">
        <v>25</v>
      </c>
    </row>
    <row r="56" spans="1:3" x14ac:dyDescent="0.25">
      <c r="A56" s="1">
        <v>53</v>
      </c>
      <c r="B56" t="s">
        <v>337</v>
      </c>
      <c r="C56" s="1">
        <v>25</v>
      </c>
    </row>
    <row r="57" spans="1:3" x14ac:dyDescent="0.25">
      <c r="A57" s="1">
        <v>53</v>
      </c>
      <c r="B57" t="s">
        <v>338</v>
      </c>
      <c r="C57" s="1">
        <v>25</v>
      </c>
    </row>
    <row r="58" spans="1:3" x14ac:dyDescent="0.25">
      <c r="A58" s="1">
        <v>53</v>
      </c>
      <c r="B58" t="s">
        <v>339</v>
      </c>
      <c r="C58" s="1">
        <v>25</v>
      </c>
    </row>
    <row r="59" spans="1:3" x14ac:dyDescent="0.25">
      <c r="A59" s="1">
        <v>53</v>
      </c>
      <c r="B59" t="s">
        <v>340</v>
      </c>
      <c r="C59" s="1">
        <v>25</v>
      </c>
    </row>
    <row r="60" spans="1:3" x14ac:dyDescent="0.25">
      <c r="A60" s="1">
        <v>59</v>
      </c>
      <c r="B60" t="s">
        <v>341</v>
      </c>
      <c r="C60" s="1">
        <v>24</v>
      </c>
    </row>
    <row r="61" spans="1:3" x14ac:dyDescent="0.25">
      <c r="A61" s="1">
        <v>59</v>
      </c>
      <c r="B61" t="s">
        <v>342</v>
      </c>
      <c r="C61" s="1">
        <v>24</v>
      </c>
    </row>
    <row r="62" spans="1:3" x14ac:dyDescent="0.25">
      <c r="A62" s="1">
        <v>59</v>
      </c>
      <c r="B62" t="s">
        <v>343</v>
      </c>
      <c r="C62" s="1">
        <v>24</v>
      </c>
    </row>
    <row r="63" spans="1:3" x14ac:dyDescent="0.25">
      <c r="A63" s="1">
        <v>59</v>
      </c>
      <c r="B63" t="s">
        <v>344</v>
      </c>
      <c r="C63" s="1">
        <v>24</v>
      </c>
    </row>
    <row r="64" spans="1:3" x14ac:dyDescent="0.25">
      <c r="A64" s="1">
        <v>59</v>
      </c>
      <c r="B64" t="s">
        <v>345</v>
      </c>
      <c r="C64" s="1">
        <v>24</v>
      </c>
    </row>
    <row r="65" spans="1:3" x14ac:dyDescent="0.25">
      <c r="A65" s="1">
        <v>59</v>
      </c>
      <c r="B65" t="s">
        <v>346</v>
      </c>
      <c r="C65" s="1">
        <v>24</v>
      </c>
    </row>
    <row r="66" spans="1:3" x14ac:dyDescent="0.25">
      <c r="A66" s="1">
        <v>59</v>
      </c>
      <c r="B66" t="s">
        <v>347</v>
      </c>
      <c r="C66" s="1">
        <v>24</v>
      </c>
    </row>
    <row r="67" spans="1:3" x14ac:dyDescent="0.25">
      <c r="A67" s="1">
        <v>66</v>
      </c>
      <c r="B67" t="s">
        <v>348</v>
      </c>
      <c r="C67" s="1">
        <v>23</v>
      </c>
    </row>
    <row r="68" spans="1:3" x14ac:dyDescent="0.25">
      <c r="A68" s="1">
        <v>66</v>
      </c>
      <c r="B68" t="s">
        <v>349</v>
      </c>
      <c r="C68" s="1">
        <v>23</v>
      </c>
    </row>
    <row r="69" spans="1:3" x14ac:dyDescent="0.25">
      <c r="A69" s="1">
        <v>66</v>
      </c>
      <c r="B69" t="s">
        <v>350</v>
      </c>
      <c r="C69" s="1">
        <v>23</v>
      </c>
    </row>
    <row r="70" spans="1:3" x14ac:dyDescent="0.25">
      <c r="A70" s="1">
        <v>66</v>
      </c>
      <c r="B70" t="s">
        <v>351</v>
      </c>
      <c r="C70" s="1">
        <v>23</v>
      </c>
    </row>
    <row r="71" spans="1:3" x14ac:dyDescent="0.25">
      <c r="A71" s="1">
        <v>66</v>
      </c>
      <c r="B71" t="s">
        <v>352</v>
      </c>
      <c r="C71" s="1">
        <v>23</v>
      </c>
    </row>
    <row r="72" spans="1:3" x14ac:dyDescent="0.25">
      <c r="A72" s="1">
        <v>71</v>
      </c>
      <c r="B72" t="s">
        <v>353</v>
      </c>
      <c r="C72" s="1">
        <v>22</v>
      </c>
    </row>
    <row r="73" spans="1:3" x14ac:dyDescent="0.25">
      <c r="A73" s="1">
        <v>71</v>
      </c>
      <c r="B73" t="s">
        <v>354</v>
      </c>
      <c r="C73" s="1">
        <v>22</v>
      </c>
    </row>
    <row r="74" spans="1:3" x14ac:dyDescent="0.25">
      <c r="A74" s="1">
        <v>71</v>
      </c>
      <c r="B74" t="s">
        <v>355</v>
      </c>
      <c r="C74" s="1">
        <v>22</v>
      </c>
    </row>
    <row r="75" spans="1:3" x14ac:dyDescent="0.25">
      <c r="A75" s="1">
        <v>71</v>
      </c>
      <c r="B75" t="s">
        <v>356</v>
      </c>
      <c r="C75" s="1">
        <v>22</v>
      </c>
    </row>
    <row r="76" spans="1:3" x14ac:dyDescent="0.25">
      <c r="A76" s="1">
        <v>71</v>
      </c>
      <c r="B76" t="s">
        <v>357</v>
      </c>
      <c r="C76" s="1">
        <v>22</v>
      </c>
    </row>
    <row r="77" spans="1:3" x14ac:dyDescent="0.25">
      <c r="A77" s="1">
        <v>71</v>
      </c>
      <c r="B77" t="s">
        <v>358</v>
      </c>
      <c r="C77" s="1">
        <v>22</v>
      </c>
    </row>
    <row r="78" spans="1:3" x14ac:dyDescent="0.25">
      <c r="A78" s="1">
        <v>77</v>
      </c>
      <c r="B78" t="s">
        <v>359</v>
      </c>
      <c r="C78" s="1">
        <v>21</v>
      </c>
    </row>
    <row r="79" spans="1:3" x14ac:dyDescent="0.25">
      <c r="A79" s="1">
        <v>77</v>
      </c>
      <c r="B79" t="s">
        <v>360</v>
      </c>
      <c r="C79" s="1">
        <v>21</v>
      </c>
    </row>
    <row r="80" spans="1:3" x14ac:dyDescent="0.25">
      <c r="A80" s="1">
        <v>77</v>
      </c>
      <c r="B80" t="s">
        <v>361</v>
      </c>
      <c r="C80" s="1">
        <v>21</v>
      </c>
    </row>
    <row r="81" spans="1:3" x14ac:dyDescent="0.25">
      <c r="A81" s="1">
        <v>77</v>
      </c>
      <c r="B81" t="s">
        <v>362</v>
      </c>
      <c r="C81" s="1">
        <v>21</v>
      </c>
    </row>
    <row r="82" spans="1:3" x14ac:dyDescent="0.25">
      <c r="A82" s="1">
        <v>77</v>
      </c>
      <c r="B82" t="s">
        <v>363</v>
      </c>
      <c r="C82" s="1">
        <v>21</v>
      </c>
    </row>
    <row r="83" spans="1:3" x14ac:dyDescent="0.25">
      <c r="A83" s="1">
        <v>77</v>
      </c>
      <c r="B83" t="s">
        <v>364</v>
      </c>
      <c r="C83" s="1">
        <v>21</v>
      </c>
    </row>
    <row r="84" spans="1:3" x14ac:dyDescent="0.25">
      <c r="A84" s="1">
        <v>77</v>
      </c>
      <c r="B84" t="s">
        <v>365</v>
      </c>
      <c r="C84" s="1">
        <v>21</v>
      </c>
    </row>
    <row r="85" spans="1:3" x14ac:dyDescent="0.25">
      <c r="A85" s="1">
        <v>77</v>
      </c>
      <c r="B85" t="s">
        <v>86</v>
      </c>
      <c r="C85" s="1">
        <v>21</v>
      </c>
    </row>
    <row r="86" spans="1:3" x14ac:dyDescent="0.25">
      <c r="A86" s="1">
        <v>85</v>
      </c>
      <c r="B86" t="s">
        <v>366</v>
      </c>
      <c r="C86" s="1">
        <v>20</v>
      </c>
    </row>
    <row r="87" spans="1:3" x14ac:dyDescent="0.25">
      <c r="A87" s="1">
        <v>85</v>
      </c>
      <c r="B87" t="s">
        <v>367</v>
      </c>
      <c r="C87" s="1">
        <v>20</v>
      </c>
    </row>
    <row r="88" spans="1:3" x14ac:dyDescent="0.25">
      <c r="A88" s="1">
        <v>85</v>
      </c>
      <c r="B88" t="s">
        <v>368</v>
      </c>
      <c r="C88" s="1">
        <v>20</v>
      </c>
    </row>
    <row r="89" spans="1:3" x14ac:dyDescent="0.25">
      <c r="A89" s="1">
        <v>85</v>
      </c>
      <c r="B89" t="s">
        <v>369</v>
      </c>
      <c r="C89" s="1">
        <v>20</v>
      </c>
    </row>
    <row r="90" spans="1:3" x14ac:dyDescent="0.25">
      <c r="A90" s="1">
        <v>85</v>
      </c>
      <c r="B90" t="s">
        <v>370</v>
      </c>
      <c r="C90" s="1">
        <v>20</v>
      </c>
    </row>
    <row r="91" spans="1:3" x14ac:dyDescent="0.25">
      <c r="A91" s="1">
        <v>85</v>
      </c>
      <c r="B91" t="s">
        <v>371</v>
      </c>
      <c r="C91" s="1">
        <v>20</v>
      </c>
    </row>
    <row r="92" spans="1:3" x14ac:dyDescent="0.25">
      <c r="A92" s="1">
        <v>85</v>
      </c>
      <c r="B92" t="s">
        <v>372</v>
      </c>
      <c r="C92" s="1">
        <v>20</v>
      </c>
    </row>
    <row r="93" spans="1:3" x14ac:dyDescent="0.25">
      <c r="A93" s="1">
        <v>85</v>
      </c>
      <c r="B93" t="s">
        <v>373</v>
      </c>
      <c r="C93" s="1">
        <v>20</v>
      </c>
    </row>
    <row r="94" spans="1:3" x14ac:dyDescent="0.25">
      <c r="A94" s="1">
        <v>93</v>
      </c>
      <c r="B94" t="s">
        <v>374</v>
      </c>
      <c r="C94" s="1">
        <v>19</v>
      </c>
    </row>
    <row r="95" spans="1:3" x14ac:dyDescent="0.25">
      <c r="A95" s="1">
        <v>93</v>
      </c>
      <c r="B95" t="s">
        <v>375</v>
      </c>
      <c r="C95" s="1">
        <v>19</v>
      </c>
    </row>
    <row r="96" spans="1:3" x14ac:dyDescent="0.25">
      <c r="A96" s="1">
        <v>93</v>
      </c>
      <c r="B96" t="s">
        <v>103</v>
      </c>
      <c r="C96" s="1">
        <v>19</v>
      </c>
    </row>
    <row r="97" spans="1:3" x14ac:dyDescent="0.25">
      <c r="A97" s="1">
        <v>93</v>
      </c>
      <c r="B97" t="s">
        <v>376</v>
      </c>
      <c r="C97" s="1">
        <v>19</v>
      </c>
    </row>
    <row r="98" spans="1:3" x14ac:dyDescent="0.25">
      <c r="A98" s="1">
        <v>93</v>
      </c>
      <c r="B98" t="s">
        <v>377</v>
      </c>
      <c r="C98" s="1">
        <v>19</v>
      </c>
    </row>
    <row r="99" spans="1:3" x14ac:dyDescent="0.25">
      <c r="A99" s="1">
        <v>93</v>
      </c>
      <c r="B99" t="s">
        <v>378</v>
      </c>
      <c r="C99" s="1">
        <v>19</v>
      </c>
    </row>
    <row r="100" spans="1:3" x14ac:dyDescent="0.25">
      <c r="A100" s="1">
        <v>93</v>
      </c>
      <c r="B100" t="s">
        <v>379</v>
      </c>
      <c r="C100" s="1">
        <v>19</v>
      </c>
    </row>
    <row r="101" spans="1:3" x14ac:dyDescent="0.25">
      <c r="A101" s="1">
        <v>93</v>
      </c>
      <c r="B101" t="s">
        <v>380</v>
      </c>
      <c r="C101" s="1">
        <v>19</v>
      </c>
    </row>
    <row r="102" spans="1:3" x14ac:dyDescent="0.25">
      <c r="A102" s="1">
        <v>93</v>
      </c>
      <c r="B102" t="s">
        <v>381</v>
      </c>
      <c r="C102" s="1">
        <v>19</v>
      </c>
    </row>
    <row r="103" spans="1:3" x14ac:dyDescent="0.25">
      <c r="A103" s="1">
        <v>93</v>
      </c>
      <c r="B103" t="s">
        <v>382</v>
      </c>
      <c r="C103" s="1">
        <v>19</v>
      </c>
    </row>
    <row r="104" spans="1:3" x14ac:dyDescent="0.25">
      <c r="A104" s="1">
        <v>93</v>
      </c>
      <c r="B104" t="s">
        <v>383</v>
      </c>
      <c r="C104" s="1">
        <v>19</v>
      </c>
    </row>
    <row r="105" spans="1:3" x14ac:dyDescent="0.25">
      <c r="A105" s="1">
        <v>93</v>
      </c>
      <c r="B105" t="s">
        <v>384</v>
      </c>
      <c r="C105" s="1">
        <v>19</v>
      </c>
    </row>
    <row r="106" spans="1:3" x14ac:dyDescent="0.25">
      <c r="A106" s="1">
        <v>93</v>
      </c>
      <c r="B106" t="s">
        <v>385</v>
      </c>
      <c r="C106" s="1">
        <v>19</v>
      </c>
    </row>
    <row r="107" spans="1:3" x14ac:dyDescent="0.25">
      <c r="A107" s="1">
        <v>93</v>
      </c>
      <c r="B107" t="s">
        <v>386</v>
      </c>
      <c r="C107" s="1">
        <v>19</v>
      </c>
    </row>
    <row r="108" spans="1:3" x14ac:dyDescent="0.25">
      <c r="A108" s="1">
        <v>93</v>
      </c>
      <c r="B108" t="s">
        <v>387</v>
      </c>
      <c r="C108" s="1">
        <v>19</v>
      </c>
    </row>
    <row r="109" spans="1:3" x14ac:dyDescent="0.25">
      <c r="A109" s="1">
        <v>108</v>
      </c>
      <c r="B109" t="s">
        <v>73</v>
      </c>
      <c r="C109" s="1">
        <v>18</v>
      </c>
    </row>
    <row r="110" spans="1:3" x14ac:dyDescent="0.25">
      <c r="A110" s="1">
        <v>108</v>
      </c>
      <c r="B110" t="s">
        <v>388</v>
      </c>
      <c r="C110" s="1">
        <v>18</v>
      </c>
    </row>
    <row r="111" spans="1:3" x14ac:dyDescent="0.25">
      <c r="A111" s="1">
        <v>108</v>
      </c>
      <c r="B111" t="s">
        <v>389</v>
      </c>
      <c r="C111" s="1">
        <v>18</v>
      </c>
    </row>
    <row r="112" spans="1:3" x14ac:dyDescent="0.25">
      <c r="A112" s="1">
        <v>108</v>
      </c>
      <c r="B112" t="s">
        <v>390</v>
      </c>
      <c r="C112" s="1">
        <v>18</v>
      </c>
    </row>
    <row r="113" spans="1:3" x14ac:dyDescent="0.25">
      <c r="A113" s="1">
        <v>108</v>
      </c>
      <c r="B113" t="s">
        <v>391</v>
      </c>
      <c r="C113" s="1">
        <v>18</v>
      </c>
    </row>
    <row r="114" spans="1:3" x14ac:dyDescent="0.25">
      <c r="A114" s="1">
        <v>108</v>
      </c>
      <c r="B114" t="s">
        <v>392</v>
      </c>
      <c r="C114" s="1">
        <v>18</v>
      </c>
    </row>
    <row r="115" spans="1:3" x14ac:dyDescent="0.25">
      <c r="A115" s="1">
        <v>108</v>
      </c>
      <c r="B115" t="s">
        <v>393</v>
      </c>
      <c r="C115" s="1">
        <v>18</v>
      </c>
    </row>
    <row r="116" spans="1:3" x14ac:dyDescent="0.25">
      <c r="A116" s="1">
        <v>108</v>
      </c>
      <c r="B116" t="s">
        <v>394</v>
      </c>
      <c r="C116" s="1">
        <v>18</v>
      </c>
    </row>
    <row r="117" spans="1:3" x14ac:dyDescent="0.25">
      <c r="A117" s="1">
        <v>108</v>
      </c>
      <c r="B117" t="s">
        <v>395</v>
      </c>
      <c r="C117" s="1">
        <v>18</v>
      </c>
    </row>
    <row r="118" spans="1:3" x14ac:dyDescent="0.25">
      <c r="A118" s="1">
        <v>108</v>
      </c>
      <c r="B118" t="s">
        <v>396</v>
      </c>
      <c r="C118" s="1">
        <v>18</v>
      </c>
    </row>
    <row r="119" spans="1:3" x14ac:dyDescent="0.25">
      <c r="A119" s="1">
        <v>108</v>
      </c>
      <c r="B119" t="s">
        <v>397</v>
      </c>
      <c r="C119" s="1">
        <v>18</v>
      </c>
    </row>
    <row r="120" spans="1:3" x14ac:dyDescent="0.25">
      <c r="A120" s="1">
        <v>108</v>
      </c>
      <c r="B120" t="s">
        <v>398</v>
      </c>
      <c r="C120" s="1">
        <v>18</v>
      </c>
    </row>
    <row r="121" spans="1:3" x14ac:dyDescent="0.25">
      <c r="A121" s="1">
        <v>108</v>
      </c>
      <c r="B121" t="s">
        <v>399</v>
      </c>
      <c r="C121" s="1">
        <v>18</v>
      </c>
    </row>
    <row r="122" spans="1:3" x14ac:dyDescent="0.25">
      <c r="A122" s="1">
        <v>108</v>
      </c>
      <c r="B122" t="s">
        <v>400</v>
      </c>
      <c r="C122" s="1">
        <v>18</v>
      </c>
    </row>
    <row r="123" spans="1:3" x14ac:dyDescent="0.25">
      <c r="A123" s="1">
        <v>122</v>
      </c>
      <c r="B123" t="s">
        <v>401</v>
      </c>
      <c r="C123" s="1">
        <v>17</v>
      </c>
    </row>
    <row r="124" spans="1:3" x14ac:dyDescent="0.25">
      <c r="A124" s="1">
        <v>122</v>
      </c>
      <c r="B124" t="s">
        <v>402</v>
      </c>
      <c r="C124" s="1">
        <v>17</v>
      </c>
    </row>
    <row r="125" spans="1:3" x14ac:dyDescent="0.25">
      <c r="A125" s="1">
        <v>122</v>
      </c>
      <c r="B125" t="s">
        <v>403</v>
      </c>
      <c r="C125" s="1">
        <v>17</v>
      </c>
    </row>
    <row r="126" spans="1:3" x14ac:dyDescent="0.25">
      <c r="A126" s="1">
        <v>122</v>
      </c>
      <c r="B126" t="s">
        <v>404</v>
      </c>
      <c r="C126" s="1">
        <v>17</v>
      </c>
    </row>
    <row r="127" spans="1:3" x14ac:dyDescent="0.25">
      <c r="A127" s="1">
        <v>122</v>
      </c>
      <c r="B127" t="s">
        <v>405</v>
      </c>
      <c r="C127" s="1">
        <v>17</v>
      </c>
    </row>
    <row r="128" spans="1:3" x14ac:dyDescent="0.25">
      <c r="A128" s="1">
        <v>122</v>
      </c>
      <c r="B128" t="s">
        <v>406</v>
      </c>
      <c r="C128" s="1">
        <v>17</v>
      </c>
    </row>
    <row r="129" spans="1:3" x14ac:dyDescent="0.25">
      <c r="A129" s="1">
        <v>122</v>
      </c>
      <c r="B129" t="s">
        <v>407</v>
      </c>
      <c r="C129" s="1">
        <v>17</v>
      </c>
    </row>
    <row r="130" spans="1:3" x14ac:dyDescent="0.25">
      <c r="A130" s="1">
        <v>122</v>
      </c>
      <c r="B130" t="s">
        <v>408</v>
      </c>
      <c r="C130" s="1">
        <v>17</v>
      </c>
    </row>
    <row r="131" spans="1:3" x14ac:dyDescent="0.25">
      <c r="A131" s="1">
        <v>122</v>
      </c>
      <c r="B131" t="s">
        <v>409</v>
      </c>
      <c r="C131" s="1">
        <v>17</v>
      </c>
    </row>
    <row r="132" spans="1:3" x14ac:dyDescent="0.25">
      <c r="A132" s="1">
        <v>122</v>
      </c>
      <c r="B132" t="s">
        <v>410</v>
      </c>
      <c r="C132" s="1">
        <v>17</v>
      </c>
    </row>
    <row r="133" spans="1:3" x14ac:dyDescent="0.25">
      <c r="A133" s="1">
        <v>122</v>
      </c>
      <c r="B133" t="s">
        <v>411</v>
      </c>
      <c r="C133" s="1">
        <v>17</v>
      </c>
    </row>
    <row r="134" spans="1:3" x14ac:dyDescent="0.25">
      <c r="A134" s="1">
        <v>122</v>
      </c>
      <c r="B134" t="s">
        <v>412</v>
      </c>
      <c r="C134" s="1">
        <v>17</v>
      </c>
    </row>
    <row r="135" spans="1:3" x14ac:dyDescent="0.25">
      <c r="A135" s="1">
        <v>134</v>
      </c>
      <c r="B135" t="s">
        <v>261</v>
      </c>
      <c r="C135" s="1">
        <v>16</v>
      </c>
    </row>
    <row r="136" spans="1:3" x14ac:dyDescent="0.25">
      <c r="A136" s="1">
        <v>134</v>
      </c>
      <c r="B136" t="s">
        <v>413</v>
      </c>
      <c r="C136" s="1">
        <v>16</v>
      </c>
    </row>
    <row r="137" spans="1:3" x14ac:dyDescent="0.25">
      <c r="A137" s="1">
        <v>134</v>
      </c>
      <c r="B137" t="s">
        <v>414</v>
      </c>
      <c r="C137" s="1">
        <v>16</v>
      </c>
    </row>
    <row r="138" spans="1:3" x14ac:dyDescent="0.25">
      <c r="A138" s="1">
        <v>134</v>
      </c>
      <c r="B138" t="s">
        <v>415</v>
      </c>
      <c r="C138" s="1">
        <v>16</v>
      </c>
    </row>
    <row r="139" spans="1:3" x14ac:dyDescent="0.25">
      <c r="A139" s="1">
        <v>134</v>
      </c>
      <c r="B139" t="s">
        <v>416</v>
      </c>
      <c r="C139" s="1">
        <v>16</v>
      </c>
    </row>
    <row r="140" spans="1:3" x14ac:dyDescent="0.25">
      <c r="A140" s="1">
        <v>134</v>
      </c>
      <c r="B140" t="s">
        <v>417</v>
      </c>
      <c r="C140" s="1">
        <v>16</v>
      </c>
    </row>
    <row r="141" spans="1:3" x14ac:dyDescent="0.25">
      <c r="A141" s="1">
        <v>134</v>
      </c>
      <c r="B141" t="s">
        <v>418</v>
      </c>
      <c r="C141" s="1">
        <v>16</v>
      </c>
    </row>
    <row r="142" spans="1:3" x14ac:dyDescent="0.25">
      <c r="A142" s="1">
        <v>134</v>
      </c>
      <c r="B142" t="s">
        <v>78</v>
      </c>
      <c r="C142" s="1">
        <v>16</v>
      </c>
    </row>
    <row r="143" spans="1:3" x14ac:dyDescent="0.25">
      <c r="A143" s="1">
        <v>134</v>
      </c>
      <c r="B143" t="s">
        <v>419</v>
      </c>
      <c r="C143" s="1">
        <v>16</v>
      </c>
    </row>
    <row r="144" spans="1:3" x14ac:dyDescent="0.25">
      <c r="A144" s="1">
        <v>134</v>
      </c>
      <c r="B144" t="s">
        <v>420</v>
      </c>
      <c r="C144" s="1">
        <v>16</v>
      </c>
    </row>
    <row r="145" spans="1:3" x14ac:dyDescent="0.25">
      <c r="A145" s="1">
        <v>134</v>
      </c>
      <c r="B145" t="s">
        <v>421</v>
      </c>
      <c r="C145" s="1">
        <v>16</v>
      </c>
    </row>
    <row r="146" spans="1:3" x14ac:dyDescent="0.25">
      <c r="A146" s="1">
        <v>134</v>
      </c>
      <c r="B146" t="s">
        <v>422</v>
      </c>
      <c r="C146" s="1">
        <v>16</v>
      </c>
    </row>
    <row r="147" spans="1:3" x14ac:dyDescent="0.25">
      <c r="A147" s="1">
        <v>146</v>
      </c>
      <c r="B147" t="s">
        <v>423</v>
      </c>
      <c r="C147" s="1">
        <v>15</v>
      </c>
    </row>
    <row r="148" spans="1:3" x14ac:dyDescent="0.25">
      <c r="A148" s="1">
        <v>146</v>
      </c>
      <c r="B148" t="s">
        <v>424</v>
      </c>
      <c r="C148" s="1">
        <v>15</v>
      </c>
    </row>
    <row r="149" spans="1:3" x14ac:dyDescent="0.25">
      <c r="A149" s="1">
        <v>146</v>
      </c>
      <c r="B149" t="s">
        <v>425</v>
      </c>
      <c r="C149" s="1">
        <v>15</v>
      </c>
    </row>
    <row r="150" spans="1:3" x14ac:dyDescent="0.25">
      <c r="A150" s="1">
        <v>146</v>
      </c>
      <c r="B150" t="s">
        <v>426</v>
      </c>
      <c r="C150" s="1">
        <v>15</v>
      </c>
    </row>
    <row r="151" spans="1:3" x14ac:dyDescent="0.25">
      <c r="A151" s="1">
        <v>146</v>
      </c>
      <c r="B151" t="s">
        <v>427</v>
      </c>
      <c r="C151" s="1">
        <v>15</v>
      </c>
    </row>
    <row r="152" spans="1:3" x14ac:dyDescent="0.25">
      <c r="A152" s="1">
        <v>146</v>
      </c>
      <c r="B152" t="s">
        <v>428</v>
      </c>
      <c r="C152" s="1">
        <v>15</v>
      </c>
    </row>
    <row r="153" spans="1:3" x14ac:dyDescent="0.25">
      <c r="A153" s="1">
        <v>146</v>
      </c>
      <c r="B153" t="s">
        <v>429</v>
      </c>
      <c r="C153" s="1">
        <v>15</v>
      </c>
    </row>
    <row r="154" spans="1:3" x14ac:dyDescent="0.25">
      <c r="A154" s="1">
        <v>146</v>
      </c>
      <c r="B154" t="s">
        <v>430</v>
      </c>
      <c r="C154" s="1">
        <v>15</v>
      </c>
    </row>
    <row r="155" spans="1:3" x14ac:dyDescent="0.25">
      <c r="A155" s="1">
        <v>146</v>
      </c>
      <c r="B155" t="s">
        <v>431</v>
      </c>
      <c r="C155" s="1">
        <v>15</v>
      </c>
    </row>
    <row r="156" spans="1:3" x14ac:dyDescent="0.25">
      <c r="A156" s="1">
        <v>155</v>
      </c>
      <c r="B156" t="s">
        <v>432</v>
      </c>
      <c r="C156" s="1">
        <v>14</v>
      </c>
    </row>
    <row r="157" spans="1:3" x14ac:dyDescent="0.25">
      <c r="A157" s="1">
        <v>155</v>
      </c>
      <c r="B157" t="s">
        <v>433</v>
      </c>
      <c r="C157" s="1">
        <v>14</v>
      </c>
    </row>
    <row r="158" spans="1:3" x14ac:dyDescent="0.25">
      <c r="A158" s="1">
        <v>155</v>
      </c>
      <c r="B158" t="s">
        <v>434</v>
      </c>
      <c r="C158" s="1">
        <v>14</v>
      </c>
    </row>
    <row r="159" spans="1:3" x14ac:dyDescent="0.25">
      <c r="A159" s="1">
        <v>155</v>
      </c>
      <c r="B159" t="s">
        <v>435</v>
      </c>
      <c r="C159" s="1">
        <v>14</v>
      </c>
    </row>
    <row r="160" spans="1:3" x14ac:dyDescent="0.25">
      <c r="A160" s="1">
        <v>155</v>
      </c>
      <c r="B160" t="s">
        <v>436</v>
      </c>
      <c r="C160" s="1">
        <v>14</v>
      </c>
    </row>
    <row r="161" spans="1:3" x14ac:dyDescent="0.25">
      <c r="A161" s="1">
        <v>155</v>
      </c>
      <c r="B161" t="s">
        <v>91</v>
      </c>
      <c r="C161" s="1">
        <v>14</v>
      </c>
    </row>
    <row r="162" spans="1:3" x14ac:dyDescent="0.25">
      <c r="A162" s="1">
        <v>155</v>
      </c>
      <c r="B162" t="s">
        <v>437</v>
      </c>
      <c r="C162" s="1">
        <v>14</v>
      </c>
    </row>
    <row r="163" spans="1:3" x14ac:dyDescent="0.25">
      <c r="A163" s="1">
        <v>155</v>
      </c>
      <c r="B163" t="s">
        <v>438</v>
      </c>
      <c r="C163" s="1">
        <v>14</v>
      </c>
    </row>
    <row r="164" spans="1:3" x14ac:dyDescent="0.25">
      <c r="A164" s="1">
        <v>155</v>
      </c>
      <c r="B164" t="s">
        <v>439</v>
      </c>
      <c r="C164" s="1">
        <v>14</v>
      </c>
    </row>
    <row r="165" spans="1:3" x14ac:dyDescent="0.25">
      <c r="A165" s="1">
        <v>155</v>
      </c>
      <c r="B165" t="s">
        <v>440</v>
      </c>
      <c r="C165" s="1">
        <v>14</v>
      </c>
    </row>
    <row r="166" spans="1:3" x14ac:dyDescent="0.25">
      <c r="A166" s="1">
        <v>155</v>
      </c>
      <c r="B166" t="s">
        <v>441</v>
      </c>
      <c r="C166" s="1">
        <v>14</v>
      </c>
    </row>
    <row r="167" spans="1:3" x14ac:dyDescent="0.25">
      <c r="A167" s="1">
        <v>155</v>
      </c>
      <c r="B167" t="s">
        <v>442</v>
      </c>
      <c r="C167" s="1">
        <v>14</v>
      </c>
    </row>
    <row r="168" spans="1:3" x14ac:dyDescent="0.25">
      <c r="A168" s="1">
        <v>155</v>
      </c>
      <c r="B168" t="s">
        <v>443</v>
      </c>
      <c r="C168" s="1">
        <v>14</v>
      </c>
    </row>
    <row r="169" spans="1:3" x14ac:dyDescent="0.25">
      <c r="A169" s="1">
        <v>168</v>
      </c>
      <c r="B169" t="s">
        <v>444</v>
      </c>
      <c r="C169" s="1">
        <v>13</v>
      </c>
    </row>
    <row r="170" spans="1:3" x14ac:dyDescent="0.25">
      <c r="A170" s="1">
        <v>168</v>
      </c>
      <c r="B170" t="s">
        <v>445</v>
      </c>
      <c r="C170" s="1">
        <v>13</v>
      </c>
    </row>
    <row r="171" spans="1:3" x14ac:dyDescent="0.25">
      <c r="A171" s="1">
        <v>168</v>
      </c>
      <c r="B171" t="s">
        <v>446</v>
      </c>
      <c r="C171" s="1">
        <v>13</v>
      </c>
    </row>
    <row r="172" spans="1:3" x14ac:dyDescent="0.25">
      <c r="A172" s="1">
        <v>168</v>
      </c>
      <c r="B172" t="s">
        <v>447</v>
      </c>
      <c r="C172" s="1">
        <v>13</v>
      </c>
    </row>
    <row r="173" spans="1:3" x14ac:dyDescent="0.25">
      <c r="A173" s="1">
        <v>168</v>
      </c>
      <c r="B173" t="s">
        <v>448</v>
      </c>
      <c r="C173" s="1">
        <v>13</v>
      </c>
    </row>
    <row r="174" spans="1:3" x14ac:dyDescent="0.25">
      <c r="A174" s="1">
        <v>168</v>
      </c>
      <c r="B174" t="s">
        <v>449</v>
      </c>
      <c r="C174" s="1">
        <v>13</v>
      </c>
    </row>
    <row r="175" spans="1:3" x14ac:dyDescent="0.25">
      <c r="A175" s="1">
        <v>168</v>
      </c>
      <c r="B175" t="s">
        <v>450</v>
      </c>
      <c r="C175" s="1">
        <v>13</v>
      </c>
    </row>
    <row r="176" spans="1:3" x14ac:dyDescent="0.25">
      <c r="A176" s="1">
        <v>175</v>
      </c>
      <c r="B176" t="s">
        <v>451</v>
      </c>
      <c r="C176" s="1">
        <v>12</v>
      </c>
    </row>
    <row r="177" spans="1:3" x14ac:dyDescent="0.25">
      <c r="A177" s="1">
        <v>175</v>
      </c>
      <c r="B177" t="s">
        <v>452</v>
      </c>
      <c r="C177" s="1">
        <v>12</v>
      </c>
    </row>
    <row r="178" spans="1:3" x14ac:dyDescent="0.25">
      <c r="A178" s="1">
        <v>175</v>
      </c>
      <c r="B178" t="s">
        <v>453</v>
      </c>
      <c r="C178" s="1">
        <v>12</v>
      </c>
    </row>
    <row r="179" spans="1:3" x14ac:dyDescent="0.25">
      <c r="A179" s="1">
        <v>175</v>
      </c>
      <c r="B179" t="s">
        <v>454</v>
      </c>
      <c r="C179" s="1">
        <v>12</v>
      </c>
    </row>
    <row r="180" spans="1:3" x14ac:dyDescent="0.25">
      <c r="A180" s="1">
        <v>175</v>
      </c>
      <c r="B180" t="s">
        <v>455</v>
      </c>
      <c r="C180" s="1">
        <v>12</v>
      </c>
    </row>
    <row r="181" spans="1:3" x14ac:dyDescent="0.25">
      <c r="A181" s="1">
        <v>175</v>
      </c>
      <c r="B181" t="s">
        <v>456</v>
      </c>
      <c r="C181" s="1">
        <v>12</v>
      </c>
    </row>
    <row r="182" spans="1:3" x14ac:dyDescent="0.25">
      <c r="A182" s="1">
        <v>175</v>
      </c>
      <c r="B182" t="s">
        <v>457</v>
      </c>
      <c r="C182" s="1">
        <v>12</v>
      </c>
    </row>
    <row r="183" spans="1:3" x14ac:dyDescent="0.25">
      <c r="A183" s="1">
        <v>175</v>
      </c>
      <c r="B183" t="s">
        <v>458</v>
      </c>
      <c r="C183" s="1">
        <v>12</v>
      </c>
    </row>
    <row r="184" spans="1:3" x14ac:dyDescent="0.25">
      <c r="A184" s="1">
        <v>175</v>
      </c>
      <c r="B184" t="s">
        <v>459</v>
      </c>
      <c r="C184" s="1">
        <v>12</v>
      </c>
    </row>
    <row r="185" spans="1:3" x14ac:dyDescent="0.25">
      <c r="A185" s="1">
        <v>175</v>
      </c>
      <c r="B185" t="s">
        <v>460</v>
      </c>
      <c r="C185" s="1">
        <v>12</v>
      </c>
    </row>
    <row r="186" spans="1:3" x14ac:dyDescent="0.25">
      <c r="A186" s="1">
        <v>175</v>
      </c>
      <c r="B186" t="s">
        <v>461</v>
      </c>
      <c r="C186" s="1">
        <v>12</v>
      </c>
    </row>
    <row r="187" spans="1:3" x14ac:dyDescent="0.25">
      <c r="A187" s="1">
        <v>175</v>
      </c>
      <c r="B187" t="s">
        <v>462</v>
      </c>
      <c r="C187" s="1">
        <v>12</v>
      </c>
    </row>
    <row r="188" spans="1:3" x14ac:dyDescent="0.25">
      <c r="A188" s="1">
        <v>175</v>
      </c>
      <c r="B188" t="s">
        <v>463</v>
      </c>
      <c r="C188" s="1">
        <v>12</v>
      </c>
    </row>
    <row r="189" spans="1:3" x14ac:dyDescent="0.25">
      <c r="A189" s="1">
        <v>188</v>
      </c>
      <c r="B189" t="s">
        <v>464</v>
      </c>
      <c r="C189" s="1">
        <v>11</v>
      </c>
    </row>
    <row r="190" spans="1:3" x14ac:dyDescent="0.25">
      <c r="A190" s="1">
        <v>188</v>
      </c>
      <c r="B190" t="s">
        <v>465</v>
      </c>
      <c r="C190" s="1">
        <v>11</v>
      </c>
    </row>
    <row r="191" spans="1:3" x14ac:dyDescent="0.25">
      <c r="A191" s="1">
        <v>188</v>
      </c>
      <c r="B191" t="s">
        <v>466</v>
      </c>
      <c r="C191" s="1">
        <v>11</v>
      </c>
    </row>
    <row r="192" spans="1:3" x14ac:dyDescent="0.25">
      <c r="A192" s="1">
        <v>188</v>
      </c>
      <c r="B192" t="s">
        <v>467</v>
      </c>
      <c r="C192" s="1">
        <v>11</v>
      </c>
    </row>
    <row r="193" spans="1:3" x14ac:dyDescent="0.25">
      <c r="A193" s="1">
        <v>188</v>
      </c>
      <c r="B193" t="s">
        <v>468</v>
      </c>
      <c r="C193" s="1">
        <v>11</v>
      </c>
    </row>
    <row r="194" spans="1:3" x14ac:dyDescent="0.25">
      <c r="A194" s="1">
        <v>188</v>
      </c>
      <c r="B194" t="s">
        <v>469</v>
      </c>
      <c r="C194" s="1">
        <v>11</v>
      </c>
    </row>
    <row r="195" spans="1:3" x14ac:dyDescent="0.25">
      <c r="A195" s="1">
        <v>188</v>
      </c>
      <c r="B195" t="s">
        <v>470</v>
      </c>
      <c r="C195" s="1">
        <v>11</v>
      </c>
    </row>
    <row r="196" spans="1:3" x14ac:dyDescent="0.25">
      <c r="A196" s="1">
        <v>188</v>
      </c>
      <c r="B196" t="s">
        <v>471</v>
      </c>
      <c r="C196" s="1">
        <v>11</v>
      </c>
    </row>
    <row r="197" spans="1:3" x14ac:dyDescent="0.25">
      <c r="A197" s="1">
        <v>188</v>
      </c>
      <c r="B197" t="s">
        <v>472</v>
      </c>
      <c r="C197" s="1">
        <v>11</v>
      </c>
    </row>
    <row r="198" spans="1:3" x14ac:dyDescent="0.25">
      <c r="A198" s="1">
        <v>188</v>
      </c>
      <c r="B198" t="s">
        <v>473</v>
      </c>
      <c r="C198" s="1">
        <v>11</v>
      </c>
    </row>
    <row r="199" spans="1:3" x14ac:dyDescent="0.25">
      <c r="A199" s="1">
        <v>188</v>
      </c>
      <c r="B199" t="s">
        <v>474</v>
      </c>
      <c r="C199" s="1">
        <v>11</v>
      </c>
    </row>
    <row r="200" spans="1:3" x14ac:dyDescent="0.25">
      <c r="A200" s="1">
        <v>188</v>
      </c>
      <c r="B200" t="s">
        <v>475</v>
      </c>
      <c r="C200" s="1">
        <v>11</v>
      </c>
    </row>
    <row r="201" spans="1:3" x14ac:dyDescent="0.25">
      <c r="A201" s="1">
        <v>188</v>
      </c>
      <c r="B201" t="s">
        <v>476</v>
      </c>
      <c r="C201" s="1">
        <v>11</v>
      </c>
    </row>
    <row r="202" spans="1:3" x14ac:dyDescent="0.25">
      <c r="A202" s="1">
        <v>188</v>
      </c>
      <c r="B202" t="s">
        <v>477</v>
      </c>
      <c r="C202" s="1">
        <v>11</v>
      </c>
    </row>
    <row r="203" spans="1:3" x14ac:dyDescent="0.25">
      <c r="A203" s="1">
        <v>188</v>
      </c>
      <c r="B203" t="s">
        <v>478</v>
      </c>
      <c r="C203" s="1">
        <v>11</v>
      </c>
    </row>
    <row r="204" spans="1:3" x14ac:dyDescent="0.25">
      <c r="A204" s="1">
        <v>203</v>
      </c>
      <c r="B204" t="s">
        <v>479</v>
      </c>
      <c r="C204" s="1">
        <v>10</v>
      </c>
    </row>
    <row r="205" spans="1:3" x14ac:dyDescent="0.25">
      <c r="A205" s="1">
        <v>203</v>
      </c>
      <c r="B205" t="s">
        <v>480</v>
      </c>
      <c r="C205" s="1">
        <v>10</v>
      </c>
    </row>
    <row r="206" spans="1:3" x14ac:dyDescent="0.25">
      <c r="A206" s="1">
        <v>203</v>
      </c>
      <c r="B206" t="s">
        <v>481</v>
      </c>
      <c r="C206" s="1">
        <v>10</v>
      </c>
    </row>
    <row r="207" spans="1:3" x14ac:dyDescent="0.25">
      <c r="A207" s="1">
        <v>203</v>
      </c>
      <c r="B207" t="s">
        <v>482</v>
      </c>
      <c r="C207" s="1">
        <v>10</v>
      </c>
    </row>
    <row r="208" spans="1:3" x14ac:dyDescent="0.25">
      <c r="A208" s="1">
        <v>203</v>
      </c>
      <c r="B208" t="s">
        <v>483</v>
      </c>
      <c r="C208" s="1">
        <v>10</v>
      </c>
    </row>
    <row r="209" spans="1:3" x14ac:dyDescent="0.25">
      <c r="A209" s="1">
        <v>203</v>
      </c>
      <c r="B209" t="s">
        <v>484</v>
      </c>
      <c r="C209" s="1">
        <v>10</v>
      </c>
    </row>
    <row r="210" spans="1:3" x14ac:dyDescent="0.25">
      <c r="A210" s="1">
        <v>203</v>
      </c>
      <c r="B210" t="s">
        <v>485</v>
      </c>
      <c r="C210" s="1">
        <v>10</v>
      </c>
    </row>
    <row r="211" spans="1:3" x14ac:dyDescent="0.25">
      <c r="A211" s="1">
        <v>210</v>
      </c>
      <c r="B211" t="s">
        <v>486</v>
      </c>
      <c r="C211" s="1">
        <v>9</v>
      </c>
    </row>
    <row r="212" spans="1:3" x14ac:dyDescent="0.25">
      <c r="A212" s="1">
        <v>210</v>
      </c>
      <c r="B212" t="s">
        <v>487</v>
      </c>
      <c r="C212" s="1">
        <v>9</v>
      </c>
    </row>
    <row r="213" spans="1:3" x14ac:dyDescent="0.25">
      <c r="A213" s="1">
        <v>210</v>
      </c>
      <c r="B213" t="s">
        <v>488</v>
      </c>
      <c r="C213" s="1">
        <v>9</v>
      </c>
    </row>
    <row r="214" spans="1:3" x14ac:dyDescent="0.25">
      <c r="A214" s="1">
        <v>210</v>
      </c>
      <c r="B214" t="s">
        <v>489</v>
      </c>
      <c r="C214" s="1">
        <v>9</v>
      </c>
    </row>
    <row r="215" spans="1:3" x14ac:dyDescent="0.25">
      <c r="A215" s="1">
        <v>210</v>
      </c>
      <c r="B215" t="s">
        <v>490</v>
      </c>
      <c r="C215" s="1">
        <v>9</v>
      </c>
    </row>
    <row r="216" spans="1:3" x14ac:dyDescent="0.25">
      <c r="A216" s="1">
        <v>210</v>
      </c>
      <c r="B216" t="s">
        <v>491</v>
      </c>
      <c r="C216" s="1">
        <v>9</v>
      </c>
    </row>
    <row r="217" spans="1:3" x14ac:dyDescent="0.25">
      <c r="A217" s="1">
        <v>210</v>
      </c>
      <c r="B217" t="s">
        <v>492</v>
      </c>
      <c r="C217" s="1">
        <v>9</v>
      </c>
    </row>
    <row r="218" spans="1:3" x14ac:dyDescent="0.25">
      <c r="A218" s="1">
        <v>210</v>
      </c>
      <c r="B218" t="s">
        <v>493</v>
      </c>
      <c r="C218" s="1">
        <v>9</v>
      </c>
    </row>
    <row r="219" spans="1:3" x14ac:dyDescent="0.25">
      <c r="A219" s="1">
        <v>218</v>
      </c>
      <c r="B219" t="s">
        <v>494</v>
      </c>
      <c r="C219" s="1">
        <v>8</v>
      </c>
    </row>
    <row r="220" spans="1:3" x14ac:dyDescent="0.25">
      <c r="A220" s="1">
        <v>218</v>
      </c>
      <c r="B220" t="s">
        <v>495</v>
      </c>
      <c r="C220" s="1">
        <v>8</v>
      </c>
    </row>
    <row r="221" spans="1:3" x14ac:dyDescent="0.25">
      <c r="A221" s="1">
        <v>218</v>
      </c>
      <c r="B221" t="s">
        <v>496</v>
      </c>
      <c r="C221" s="1">
        <v>8</v>
      </c>
    </row>
    <row r="222" spans="1:3" x14ac:dyDescent="0.25">
      <c r="A222" s="1">
        <v>218</v>
      </c>
      <c r="B222" t="s">
        <v>497</v>
      </c>
      <c r="C222" s="1">
        <v>8</v>
      </c>
    </row>
    <row r="223" spans="1:3" x14ac:dyDescent="0.25">
      <c r="A223" s="1">
        <v>218</v>
      </c>
      <c r="B223" t="s">
        <v>498</v>
      </c>
      <c r="C223" s="1">
        <v>8</v>
      </c>
    </row>
    <row r="224" spans="1:3" x14ac:dyDescent="0.25">
      <c r="A224" s="1">
        <v>218</v>
      </c>
      <c r="B224" t="s">
        <v>499</v>
      </c>
      <c r="C224" s="1">
        <v>8</v>
      </c>
    </row>
    <row r="225" spans="1:3" x14ac:dyDescent="0.25">
      <c r="A225" s="1">
        <v>218</v>
      </c>
      <c r="B225" t="s">
        <v>500</v>
      </c>
      <c r="C225" s="1">
        <v>8</v>
      </c>
    </row>
    <row r="226" spans="1:3" x14ac:dyDescent="0.25">
      <c r="A226" s="1">
        <v>218</v>
      </c>
      <c r="B226" t="s">
        <v>501</v>
      </c>
      <c r="C226" s="1">
        <v>8</v>
      </c>
    </row>
    <row r="227" spans="1:3" x14ac:dyDescent="0.25">
      <c r="A227" s="1">
        <v>226</v>
      </c>
      <c r="B227" t="s">
        <v>502</v>
      </c>
      <c r="C227" s="1">
        <v>7</v>
      </c>
    </row>
    <row r="228" spans="1:3" x14ac:dyDescent="0.25">
      <c r="A228" s="1">
        <v>226</v>
      </c>
      <c r="B228" t="s">
        <v>503</v>
      </c>
      <c r="C228" s="1">
        <v>7</v>
      </c>
    </row>
    <row r="229" spans="1:3" x14ac:dyDescent="0.25">
      <c r="A229" s="1">
        <v>226</v>
      </c>
      <c r="B229" t="s">
        <v>504</v>
      </c>
      <c r="C229" s="1">
        <v>7</v>
      </c>
    </row>
    <row r="230" spans="1:3" x14ac:dyDescent="0.25">
      <c r="A230" s="1">
        <v>226</v>
      </c>
      <c r="B230" t="s">
        <v>505</v>
      </c>
      <c r="C230" s="1">
        <v>7</v>
      </c>
    </row>
    <row r="231" spans="1:3" x14ac:dyDescent="0.25">
      <c r="A231" s="1">
        <v>226</v>
      </c>
      <c r="B231" s="11" t="s">
        <v>506</v>
      </c>
      <c r="C231" s="1">
        <v>7</v>
      </c>
    </row>
    <row r="232" spans="1:3" x14ac:dyDescent="0.25">
      <c r="A232" s="1">
        <v>226</v>
      </c>
      <c r="B232" t="s">
        <v>507</v>
      </c>
      <c r="C232" s="1">
        <v>7</v>
      </c>
    </row>
    <row r="233" spans="1:3" x14ac:dyDescent="0.25">
      <c r="A233" s="1">
        <v>226</v>
      </c>
      <c r="B233" t="s">
        <v>508</v>
      </c>
      <c r="C233" s="1">
        <v>7</v>
      </c>
    </row>
    <row r="234" spans="1:3" x14ac:dyDescent="0.25">
      <c r="A234" s="1">
        <v>226</v>
      </c>
      <c r="B234" t="s">
        <v>509</v>
      </c>
      <c r="C234" s="1">
        <v>7</v>
      </c>
    </row>
    <row r="235" spans="1:3" x14ac:dyDescent="0.25">
      <c r="A235" s="1">
        <v>226</v>
      </c>
      <c r="B235" t="s">
        <v>510</v>
      </c>
      <c r="C235" s="1">
        <v>7</v>
      </c>
    </row>
    <row r="236" spans="1:3" x14ac:dyDescent="0.25">
      <c r="A236" s="1">
        <v>226</v>
      </c>
      <c r="B236" t="s">
        <v>511</v>
      </c>
      <c r="C236" s="1">
        <v>7</v>
      </c>
    </row>
    <row r="237" spans="1:3" x14ac:dyDescent="0.25">
      <c r="A237" s="1">
        <v>226</v>
      </c>
      <c r="B237" t="s">
        <v>512</v>
      </c>
      <c r="C237" s="1">
        <v>7</v>
      </c>
    </row>
    <row r="238" spans="1:3" x14ac:dyDescent="0.25">
      <c r="A238" s="1">
        <v>226</v>
      </c>
      <c r="B238" t="s">
        <v>513</v>
      </c>
      <c r="C238" s="1">
        <v>7</v>
      </c>
    </row>
    <row r="239" spans="1:3" x14ac:dyDescent="0.25">
      <c r="A239" s="1">
        <v>238</v>
      </c>
      <c r="B239" t="s">
        <v>514</v>
      </c>
      <c r="C239" s="1">
        <v>6</v>
      </c>
    </row>
    <row r="240" spans="1:3" x14ac:dyDescent="0.25">
      <c r="A240" s="1">
        <v>238</v>
      </c>
      <c r="B240" t="s">
        <v>73</v>
      </c>
      <c r="C240" s="1">
        <v>6</v>
      </c>
    </row>
    <row r="241" spans="1:3" x14ac:dyDescent="0.25">
      <c r="A241" s="1">
        <v>238</v>
      </c>
      <c r="B241" t="s">
        <v>515</v>
      </c>
      <c r="C241" s="1">
        <v>6</v>
      </c>
    </row>
    <row r="242" spans="1:3" x14ac:dyDescent="0.25">
      <c r="A242" s="1">
        <v>238</v>
      </c>
      <c r="B242" t="s">
        <v>255</v>
      </c>
      <c r="C242" s="1">
        <v>6</v>
      </c>
    </row>
    <row r="243" spans="1:3" x14ac:dyDescent="0.25">
      <c r="A243" s="1">
        <v>238</v>
      </c>
      <c r="B243" t="s">
        <v>516</v>
      </c>
      <c r="C243" s="1">
        <v>6</v>
      </c>
    </row>
    <row r="244" spans="1:3" x14ac:dyDescent="0.25">
      <c r="A244" s="1">
        <v>238</v>
      </c>
      <c r="B244" t="s">
        <v>517</v>
      </c>
      <c r="C244" s="1">
        <v>6</v>
      </c>
    </row>
    <row r="245" spans="1:3" x14ac:dyDescent="0.25">
      <c r="A245" s="1">
        <v>238</v>
      </c>
      <c r="B245" t="s">
        <v>518</v>
      </c>
      <c r="C245" s="1">
        <v>6</v>
      </c>
    </row>
    <row r="246" spans="1:3" x14ac:dyDescent="0.25">
      <c r="A246" s="1">
        <v>245</v>
      </c>
      <c r="B246" t="s">
        <v>519</v>
      </c>
      <c r="C246" s="1">
        <v>5</v>
      </c>
    </row>
    <row r="247" spans="1:3" x14ac:dyDescent="0.25">
      <c r="A247" s="1">
        <v>245</v>
      </c>
      <c r="B247" t="s">
        <v>520</v>
      </c>
      <c r="C247" s="1">
        <v>5</v>
      </c>
    </row>
    <row r="248" spans="1:3" x14ac:dyDescent="0.25">
      <c r="A248" s="1">
        <v>245</v>
      </c>
      <c r="B248" t="s">
        <v>521</v>
      </c>
      <c r="C248" s="1">
        <v>5</v>
      </c>
    </row>
    <row r="249" spans="1:3" x14ac:dyDescent="0.25">
      <c r="A249" s="1">
        <v>245</v>
      </c>
      <c r="B249" t="s">
        <v>522</v>
      </c>
      <c r="C249" s="1">
        <v>5</v>
      </c>
    </row>
    <row r="250" spans="1:3" x14ac:dyDescent="0.25">
      <c r="A250" s="1">
        <v>249</v>
      </c>
      <c r="B250" t="s">
        <v>523</v>
      </c>
      <c r="C250" s="1">
        <v>4</v>
      </c>
    </row>
    <row r="251" spans="1:3" x14ac:dyDescent="0.25">
      <c r="A251" s="1">
        <v>249</v>
      </c>
      <c r="B251" t="s">
        <v>524</v>
      </c>
      <c r="C251" s="1">
        <v>4</v>
      </c>
    </row>
    <row r="252" spans="1:3" x14ac:dyDescent="0.25">
      <c r="A252" s="1">
        <v>249</v>
      </c>
      <c r="B252" t="s">
        <v>323</v>
      </c>
      <c r="C252" s="1">
        <v>4</v>
      </c>
    </row>
    <row r="253" spans="1:3" x14ac:dyDescent="0.25">
      <c r="A253" s="1">
        <v>249</v>
      </c>
      <c r="B253" t="s">
        <v>525</v>
      </c>
      <c r="C253" s="1">
        <v>4</v>
      </c>
    </row>
    <row r="254" spans="1:3" x14ac:dyDescent="0.25">
      <c r="A254" s="1">
        <v>249</v>
      </c>
      <c r="B254" t="s">
        <v>526</v>
      </c>
      <c r="C254" s="1">
        <v>4</v>
      </c>
    </row>
    <row r="255" spans="1:3" x14ac:dyDescent="0.25">
      <c r="A255" s="1">
        <v>254</v>
      </c>
      <c r="B255" t="s">
        <v>527</v>
      </c>
      <c r="C255" s="1">
        <v>3</v>
      </c>
    </row>
    <row r="256" spans="1:3" x14ac:dyDescent="0.25">
      <c r="A256" s="1">
        <v>254</v>
      </c>
      <c r="B256" t="s">
        <v>528</v>
      </c>
      <c r="C256" s="1">
        <v>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A3D7-3EEB-4833-83F8-4D4A5DD0644C}">
  <dimension ref="A1:U41"/>
  <sheetViews>
    <sheetView view="pageBreakPreview" zoomScaleNormal="100" zoomScaleSheetLayoutView="100" workbookViewId="0">
      <selection activeCell="P2" sqref="P2"/>
    </sheetView>
  </sheetViews>
  <sheetFormatPr baseColWidth="10" defaultColWidth="9.140625" defaultRowHeight="15" x14ac:dyDescent="0.25"/>
  <cols>
    <col min="1" max="1" width="2.42578125" style="53" customWidth="1"/>
    <col min="2" max="2" width="16.85546875" customWidth="1"/>
    <col min="3" max="3" width="5.7109375" style="1" customWidth="1"/>
    <col min="4" max="4" width="5.7109375" style="4" customWidth="1"/>
    <col min="5" max="5" width="6.5703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5.7109375" style="4" customWidth="1"/>
    <col min="13" max="13" width="6.5703125" style="1" customWidth="1"/>
    <col min="14" max="14" width="5.7109375" style="4" customWidth="1"/>
    <col min="15" max="15" width="6.5703125" style="1" customWidth="1"/>
    <col min="16" max="16" width="5.42578125" style="4" bestFit="1" customWidth="1"/>
    <col min="17" max="17" width="6.5703125" style="1" customWidth="1"/>
    <col min="18" max="18" width="9.42578125" style="4" customWidth="1"/>
    <col min="19" max="19" width="9.140625" style="1" bestFit="1" customWidth="1"/>
    <col min="20" max="20" width="5.28515625" style="1" bestFit="1" customWidth="1"/>
    <col min="21" max="21" width="5.28515625" style="1" customWidth="1"/>
  </cols>
  <sheetData>
    <row r="1" spans="1:21" x14ac:dyDescent="0.25">
      <c r="A1" s="40"/>
      <c r="B1" s="5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6" t="s">
        <v>592</v>
      </c>
      <c r="M1" s="6" t="s">
        <v>531</v>
      </c>
      <c r="N1" s="16" t="s">
        <v>593</v>
      </c>
      <c r="O1" s="41" t="s">
        <v>531</v>
      </c>
      <c r="P1" s="16" t="s">
        <v>1002</v>
      </c>
      <c r="Q1" s="41" t="s">
        <v>531</v>
      </c>
      <c r="R1" s="19" t="s">
        <v>535</v>
      </c>
      <c r="S1" s="22" t="s">
        <v>536</v>
      </c>
      <c r="T1" s="16" t="s">
        <v>0</v>
      </c>
      <c r="U1" s="16"/>
    </row>
    <row r="2" spans="1:21" ht="14.25" customHeight="1" x14ac:dyDescent="0.25">
      <c r="A2" s="40"/>
      <c r="B2" s="5"/>
      <c r="C2" s="6"/>
      <c r="D2" s="16"/>
      <c r="E2" s="6"/>
      <c r="F2" s="16"/>
      <c r="G2" s="6"/>
      <c r="H2" s="16"/>
      <c r="I2" s="6"/>
      <c r="J2" s="16"/>
      <c r="K2" s="6"/>
      <c r="L2" s="16"/>
      <c r="M2" s="6"/>
      <c r="N2" s="16"/>
      <c r="O2" s="41"/>
      <c r="P2" s="16"/>
      <c r="Q2" s="41"/>
      <c r="R2" s="19"/>
      <c r="S2" s="23"/>
      <c r="T2" s="16"/>
      <c r="U2" s="16"/>
    </row>
    <row r="3" spans="1:21" ht="33.75" customHeight="1" x14ac:dyDescent="0.25">
      <c r="A3" s="42"/>
      <c r="B3" s="31"/>
      <c r="C3" s="3"/>
      <c r="D3" s="17"/>
      <c r="E3" s="3"/>
      <c r="F3" s="17"/>
      <c r="G3" s="3"/>
      <c r="H3" s="17"/>
      <c r="I3" s="3"/>
      <c r="J3" s="17"/>
      <c r="K3" s="3"/>
      <c r="L3" s="17"/>
      <c r="M3" s="3"/>
      <c r="N3" s="17"/>
      <c r="O3" s="43"/>
      <c r="P3" s="44"/>
      <c r="Q3" s="43"/>
      <c r="R3" s="20"/>
      <c r="S3" s="24"/>
      <c r="T3" s="17"/>
      <c r="U3" s="17"/>
    </row>
    <row r="4" spans="1:21" ht="33.75" customHeight="1" x14ac:dyDescent="0.25">
      <c r="A4" s="45"/>
      <c r="B4" s="32"/>
      <c r="C4" s="7"/>
      <c r="D4" s="18"/>
      <c r="E4" s="7"/>
      <c r="F4" s="18"/>
      <c r="G4" s="7"/>
      <c r="H4" s="18"/>
      <c r="I4" s="7"/>
      <c r="J4" s="18"/>
      <c r="K4" s="7"/>
      <c r="L4" s="18"/>
      <c r="M4" s="7"/>
      <c r="N4" s="18"/>
      <c r="O4" s="46"/>
      <c r="P4" s="47"/>
      <c r="Q4" s="46"/>
      <c r="R4" s="21"/>
      <c r="S4" s="25"/>
      <c r="T4" s="18"/>
      <c r="U4" s="18"/>
    </row>
    <row r="5" spans="1:21" ht="33.75" customHeight="1" x14ac:dyDescent="0.25">
      <c r="A5" s="42"/>
      <c r="B5" s="31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43"/>
      <c r="P5" s="44"/>
      <c r="Q5" s="43"/>
      <c r="R5" s="20"/>
      <c r="S5" s="24"/>
      <c r="T5" s="17"/>
      <c r="U5" s="17"/>
    </row>
    <row r="6" spans="1:21" ht="33.75" customHeight="1" x14ac:dyDescent="0.25">
      <c r="A6" s="45"/>
      <c r="B6" s="32"/>
      <c r="C6" s="7"/>
      <c r="D6" s="18"/>
      <c r="E6" s="7"/>
      <c r="F6" s="18"/>
      <c r="G6" s="7"/>
      <c r="H6" s="18"/>
      <c r="I6" s="7"/>
      <c r="J6" s="18"/>
      <c r="K6" s="7"/>
      <c r="L6" s="18"/>
      <c r="M6" s="7"/>
      <c r="N6" s="18"/>
      <c r="O6" s="46"/>
      <c r="P6" s="47"/>
      <c r="Q6" s="46"/>
      <c r="R6" s="21"/>
      <c r="S6" s="25"/>
      <c r="T6" s="18"/>
      <c r="U6" s="18"/>
    </row>
    <row r="7" spans="1:21" ht="33.75" customHeight="1" x14ac:dyDescent="0.25">
      <c r="A7" s="31"/>
      <c r="B7" s="31"/>
      <c r="C7" s="3"/>
      <c r="D7" s="17"/>
      <c r="E7" s="3"/>
      <c r="F7" s="17"/>
      <c r="G7" s="3"/>
      <c r="H7" s="17"/>
      <c r="I7" s="3"/>
      <c r="J7" s="17"/>
      <c r="K7" s="3"/>
      <c r="L7" s="17"/>
      <c r="M7" s="3"/>
      <c r="N7" s="17"/>
      <c r="O7" s="43"/>
      <c r="P7" s="44"/>
      <c r="Q7" s="43"/>
      <c r="R7" s="20"/>
      <c r="S7" s="24"/>
      <c r="T7" s="17"/>
      <c r="U7" s="17"/>
    </row>
    <row r="8" spans="1:21" ht="33.75" customHeight="1" x14ac:dyDescent="0.25">
      <c r="A8" s="32"/>
      <c r="B8" s="32"/>
      <c r="C8" s="7"/>
      <c r="D8" s="18"/>
      <c r="E8" s="7"/>
      <c r="F8" s="18"/>
      <c r="G8" s="7"/>
      <c r="H8" s="18"/>
      <c r="I8" s="7"/>
      <c r="J8" s="18"/>
      <c r="K8" s="7"/>
      <c r="L8" s="18"/>
      <c r="M8" s="7"/>
      <c r="N8" s="18"/>
      <c r="O8" s="46"/>
      <c r="P8" s="47"/>
      <c r="Q8" s="46"/>
      <c r="R8" s="21"/>
      <c r="S8" s="25"/>
      <c r="T8" s="18"/>
      <c r="U8" s="18"/>
    </row>
    <row r="9" spans="1:21" ht="33.75" customHeight="1" x14ac:dyDescent="0.25">
      <c r="A9" s="42"/>
      <c r="B9" s="31"/>
      <c r="C9" s="3"/>
      <c r="D9" s="17"/>
      <c r="E9" s="3"/>
      <c r="F9" s="17"/>
      <c r="G9" s="3"/>
      <c r="H9" s="17"/>
      <c r="I9" s="3"/>
      <c r="J9" s="17"/>
      <c r="K9" s="3"/>
      <c r="L9" s="17"/>
      <c r="M9" s="3"/>
      <c r="N9" s="17"/>
      <c r="O9" s="43"/>
      <c r="P9" s="44"/>
      <c r="Q9" s="43"/>
      <c r="R9" s="20"/>
      <c r="S9" s="24"/>
      <c r="T9" s="17"/>
      <c r="U9" s="17"/>
    </row>
    <row r="10" spans="1:21" ht="33.75" customHeight="1" x14ac:dyDescent="0.25">
      <c r="A10" s="45"/>
      <c r="B10" s="32"/>
      <c r="C10" s="7"/>
      <c r="D10" s="18"/>
      <c r="E10" s="7"/>
      <c r="F10" s="18"/>
      <c r="G10" s="7"/>
      <c r="H10" s="18"/>
      <c r="I10" s="7"/>
      <c r="J10" s="18"/>
      <c r="K10" s="7"/>
      <c r="L10" s="18"/>
      <c r="M10" s="7"/>
      <c r="N10" s="18"/>
      <c r="O10" s="46"/>
      <c r="P10" s="47"/>
      <c r="Q10" s="46"/>
      <c r="R10" s="21"/>
      <c r="S10" s="25"/>
      <c r="T10" s="18"/>
      <c r="U10" s="18"/>
    </row>
    <row r="11" spans="1:21" ht="33.75" customHeight="1" x14ac:dyDescent="0.25">
      <c r="A11" s="31"/>
      <c r="B11" s="31"/>
      <c r="C11" s="3"/>
      <c r="D11" s="17"/>
      <c r="E11" s="3"/>
      <c r="F11" s="17"/>
      <c r="G11" s="3"/>
      <c r="H11" s="17"/>
      <c r="I11" s="3"/>
      <c r="J11" s="17"/>
      <c r="K11" s="3"/>
      <c r="L11" s="17"/>
      <c r="M11" s="3"/>
      <c r="N11" s="17"/>
      <c r="O11" s="43"/>
      <c r="P11" s="44"/>
      <c r="Q11" s="43"/>
      <c r="R11" s="20"/>
      <c r="S11" s="24"/>
      <c r="T11" s="17"/>
      <c r="U11" s="17"/>
    </row>
    <row r="12" spans="1:21" ht="33.75" customHeight="1" x14ac:dyDescent="0.25">
      <c r="A12" s="32"/>
      <c r="B12" s="32"/>
      <c r="C12" s="7"/>
      <c r="D12" s="18"/>
      <c r="E12" s="7"/>
      <c r="F12" s="18"/>
      <c r="G12" s="7"/>
      <c r="H12" s="18"/>
      <c r="I12" s="7"/>
      <c r="J12" s="18"/>
      <c r="K12" s="7"/>
      <c r="L12" s="18"/>
      <c r="M12" s="7"/>
      <c r="N12" s="18"/>
      <c r="O12" s="46"/>
      <c r="P12" s="47"/>
      <c r="Q12" s="46"/>
      <c r="R12" s="21"/>
      <c r="S12" s="25"/>
      <c r="T12" s="18"/>
      <c r="U12" s="18"/>
    </row>
    <row r="13" spans="1:21" ht="33.75" customHeight="1" x14ac:dyDescent="0.25">
      <c r="A13" s="12"/>
      <c r="B13" s="12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43"/>
      <c r="P13" s="44"/>
      <c r="Q13" s="43"/>
      <c r="R13" s="20"/>
      <c r="S13" s="24"/>
      <c r="T13" s="17"/>
      <c r="U13" s="17"/>
    </row>
    <row r="14" spans="1:21" ht="33.75" customHeight="1" x14ac:dyDescent="0.25">
      <c r="A14" s="13"/>
      <c r="B14" s="13"/>
      <c r="C14" s="7"/>
      <c r="D14" s="18"/>
      <c r="E14" s="7"/>
      <c r="F14" s="18"/>
      <c r="G14" s="7"/>
      <c r="H14" s="18"/>
      <c r="I14" s="7"/>
      <c r="J14" s="18"/>
      <c r="K14" s="7"/>
      <c r="L14" s="18"/>
      <c r="M14" s="7"/>
      <c r="N14" s="18"/>
      <c r="O14" s="46"/>
      <c r="P14" s="47"/>
      <c r="Q14" s="46"/>
      <c r="R14" s="21"/>
      <c r="S14" s="25"/>
      <c r="T14" s="18"/>
      <c r="U14" s="18"/>
    </row>
    <row r="15" spans="1:21" ht="33.75" customHeight="1" x14ac:dyDescent="0.25">
      <c r="A15" s="12"/>
      <c r="B15" s="12"/>
      <c r="C15" s="3"/>
      <c r="D15" s="17"/>
      <c r="E15" s="3"/>
      <c r="F15" s="17"/>
      <c r="G15" s="3"/>
      <c r="H15" s="17"/>
      <c r="I15" s="3"/>
      <c r="J15" s="17"/>
      <c r="K15" s="3"/>
      <c r="L15" s="17"/>
      <c r="M15" s="3"/>
      <c r="N15" s="17"/>
      <c r="O15" s="43"/>
      <c r="P15" s="44"/>
      <c r="Q15" s="43"/>
      <c r="R15" s="20"/>
      <c r="S15" s="24"/>
      <c r="T15" s="17"/>
      <c r="U15" s="17"/>
    </row>
    <row r="16" spans="1:21" ht="33.75" customHeight="1" x14ac:dyDescent="0.25">
      <c r="A16" s="32"/>
      <c r="B16" s="32"/>
      <c r="C16" s="7"/>
      <c r="D16" s="18"/>
      <c r="E16" s="7"/>
      <c r="F16" s="18"/>
      <c r="G16" s="7"/>
      <c r="H16" s="18"/>
      <c r="I16" s="7"/>
      <c r="J16" s="18"/>
      <c r="K16" s="7"/>
      <c r="L16" s="18"/>
      <c r="M16" s="7"/>
      <c r="N16" s="18"/>
      <c r="O16" s="46"/>
      <c r="P16" s="47"/>
      <c r="Q16" s="46"/>
      <c r="R16" s="21"/>
      <c r="S16" s="25"/>
      <c r="T16" s="18"/>
      <c r="U16" s="18"/>
    </row>
    <row r="17" spans="1:21" ht="33.75" customHeight="1" x14ac:dyDescent="0.25">
      <c r="A17" s="12"/>
      <c r="B17" s="12"/>
      <c r="C17" s="3"/>
      <c r="D17" s="17"/>
      <c r="E17" s="3"/>
      <c r="F17" s="17"/>
      <c r="G17" s="3"/>
      <c r="H17" s="17"/>
      <c r="I17" s="3"/>
      <c r="J17" s="17"/>
      <c r="K17" s="3"/>
      <c r="L17" s="17"/>
      <c r="M17" s="3"/>
      <c r="N17" s="17"/>
      <c r="O17" s="43"/>
      <c r="P17" s="44"/>
      <c r="Q17" s="43"/>
      <c r="R17" s="20"/>
      <c r="S17" s="24"/>
      <c r="T17" s="17"/>
      <c r="U17" s="17"/>
    </row>
    <row r="18" spans="1:21" ht="33.75" customHeight="1" x14ac:dyDescent="0.25">
      <c r="A18" s="13"/>
      <c r="B18" s="13"/>
      <c r="C18" s="7"/>
      <c r="D18" s="18"/>
      <c r="E18" s="7"/>
      <c r="F18" s="18"/>
      <c r="G18" s="7"/>
      <c r="H18" s="18"/>
      <c r="I18" s="7"/>
      <c r="J18" s="18"/>
      <c r="K18" s="7"/>
      <c r="L18" s="18"/>
      <c r="M18" s="7"/>
      <c r="N18" s="18"/>
      <c r="O18" s="46"/>
      <c r="P18" s="18"/>
      <c r="Q18" s="46"/>
      <c r="R18" s="21"/>
      <c r="S18" s="25"/>
      <c r="T18" s="18"/>
      <c r="U18" s="18"/>
    </row>
    <row r="19" spans="1:21" ht="33.75" customHeight="1" x14ac:dyDescent="0.25">
      <c r="A19" s="14"/>
      <c r="B19" s="14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43"/>
      <c r="P19" s="17"/>
      <c r="Q19" s="43"/>
      <c r="R19" s="20"/>
      <c r="S19" s="24"/>
      <c r="T19" s="17"/>
      <c r="U19" s="17"/>
    </row>
    <row r="20" spans="1:21" ht="33.75" customHeight="1" x14ac:dyDescent="0.25">
      <c r="A20" s="49"/>
      <c r="B20" s="15"/>
      <c r="C20" s="7"/>
      <c r="D20" s="18"/>
      <c r="E20" s="7"/>
      <c r="F20" s="18"/>
      <c r="G20" s="7"/>
      <c r="H20" s="18"/>
      <c r="I20" s="7"/>
      <c r="J20" s="18"/>
      <c r="K20" s="7"/>
      <c r="L20" s="18"/>
      <c r="M20" s="7"/>
      <c r="N20" s="18"/>
      <c r="O20" s="46"/>
      <c r="P20" s="18"/>
      <c r="Q20" s="46"/>
      <c r="R20" s="21"/>
      <c r="S20" s="25"/>
      <c r="T20" s="18"/>
      <c r="U20" s="18"/>
    </row>
    <row r="21" spans="1:21" ht="33.75" customHeight="1" x14ac:dyDescent="0.25">
      <c r="A21" s="48"/>
      <c r="B21" s="14"/>
      <c r="C21" s="3"/>
      <c r="D21" s="17"/>
      <c r="E21" s="3"/>
      <c r="F21" s="17"/>
      <c r="G21" s="3"/>
      <c r="H21" s="17"/>
      <c r="I21" s="3"/>
      <c r="J21" s="17"/>
      <c r="K21" s="3"/>
      <c r="L21" s="17"/>
      <c r="M21" s="3"/>
      <c r="N21" s="17"/>
      <c r="O21" s="43"/>
      <c r="P21" s="17"/>
      <c r="Q21" s="43"/>
      <c r="R21" s="20"/>
      <c r="S21" s="24"/>
      <c r="T21" s="17"/>
      <c r="U21" s="17"/>
    </row>
    <row r="22" spans="1:21" ht="33.75" customHeight="1" x14ac:dyDescent="0.25">
      <c r="A22" s="49"/>
      <c r="B22" s="15"/>
      <c r="C22" s="7"/>
      <c r="D22" s="18"/>
      <c r="E22" s="7"/>
      <c r="F22" s="18"/>
      <c r="G22" s="7"/>
      <c r="H22" s="18"/>
      <c r="I22" s="7"/>
      <c r="J22" s="18"/>
      <c r="K22" s="7"/>
      <c r="L22" s="18"/>
      <c r="M22" s="7"/>
      <c r="N22" s="18"/>
      <c r="O22" s="46"/>
      <c r="P22" s="18"/>
      <c r="Q22" s="46"/>
      <c r="R22" s="21"/>
      <c r="S22" s="25"/>
      <c r="T22" s="18"/>
      <c r="U22" s="18"/>
    </row>
    <row r="23" spans="1:21" ht="33.75" customHeight="1" x14ac:dyDescent="0.25">
      <c r="A23" s="48"/>
      <c r="B23" s="14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43"/>
      <c r="P23" s="17"/>
      <c r="Q23" s="43"/>
      <c r="R23" s="20"/>
      <c r="S23" s="24"/>
      <c r="T23" s="17"/>
      <c r="U23" s="17"/>
    </row>
    <row r="24" spans="1:21" ht="33.75" customHeight="1" x14ac:dyDescent="0.25">
      <c r="A24" s="49"/>
      <c r="B24" s="15"/>
      <c r="C24" s="7"/>
      <c r="D24" s="18"/>
      <c r="E24" s="7"/>
      <c r="F24" s="18"/>
      <c r="G24" s="7"/>
      <c r="H24" s="18"/>
      <c r="I24" s="7"/>
      <c r="J24" s="18"/>
      <c r="K24" s="7"/>
      <c r="L24" s="18"/>
      <c r="M24" s="7"/>
      <c r="N24" s="18"/>
      <c r="O24" s="46"/>
      <c r="P24" s="18"/>
      <c r="Q24" s="46"/>
      <c r="R24" s="21"/>
      <c r="S24" s="25"/>
      <c r="T24" s="18"/>
      <c r="U24" s="18"/>
    </row>
    <row r="25" spans="1:21" ht="33.75" customHeight="1" x14ac:dyDescent="0.25">
      <c r="A25" s="48"/>
      <c r="B25" s="14"/>
      <c r="C25" s="3"/>
      <c r="D25" s="17"/>
      <c r="E25" s="3"/>
      <c r="F25" s="17"/>
      <c r="G25" s="3"/>
      <c r="H25" s="17"/>
      <c r="I25" s="3"/>
      <c r="J25" s="17"/>
      <c r="K25" s="3"/>
      <c r="L25" s="17"/>
      <c r="M25" s="3"/>
      <c r="N25" s="17"/>
      <c r="O25" s="43"/>
      <c r="P25" s="17"/>
      <c r="Q25" s="43"/>
      <c r="R25" s="20"/>
      <c r="S25" s="24"/>
      <c r="T25" s="17"/>
      <c r="U25" s="17"/>
    </row>
    <row r="26" spans="1:21" ht="33.75" customHeight="1" x14ac:dyDescent="0.25">
      <c r="A26" s="49"/>
      <c r="B26" s="15"/>
      <c r="C26" s="7"/>
      <c r="D26" s="18"/>
      <c r="E26" s="7"/>
      <c r="F26" s="18"/>
      <c r="G26" s="7"/>
      <c r="H26" s="18"/>
      <c r="I26" s="7"/>
      <c r="J26" s="18"/>
      <c r="K26" s="7"/>
      <c r="L26" s="18"/>
      <c r="M26" s="7"/>
      <c r="N26" s="18"/>
      <c r="O26" s="46"/>
      <c r="P26" s="18"/>
      <c r="Q26" s="46"/>
      <c r="R26" s="21"/>
      <c r="S26" s="25"/>
      <c r="T26" s="18"/>
      <c r="U26" s="18"/>
    </row>
    <row r="27" spans="1:21" ht="33.75" customHeight="1" x14ac:dyDescent="0.25">
      <c r="A27" s="48"/>
      <c r="B27" s="14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43"/>
      <c r="P27" s="17"/>
      <c r="Q27" s="43"/>
      <c r="R27" s="20"/>
      <c r="S27" s="24"/>
      <c r="T27" s="17"/>
      <c r="U27" s="17"/>
    </row>
    <row r="28" spans="1:21" ht="33.75" customHeight="1" x14ac:dyDescent="0.25">
      <c r="A28" s="50"/>
      <c r="B28" s="8"/>
      <c r="C28" s="7"/>
      <c r="D28" s="18"/>
      <c r="E28" s="7"/>
      <c r="F28" s="18"/>
      <c r="G28" s="7"/>
      <c r="H28" s="18"/>
      <c r="I28" s="7"/>
      <c r="J28" s="18"/>
      <c r="K28" s="7"/>
      <c r="L28" s="18"/>
      <c r="M28" s="7"/>
      <c r="N28" s="18"/>
      <c r="O28" s="46"/>
      <c r="P28" s="18"/>
      <c r="Q28" s="46"/>
      <c r="R28" s="21"/>
      <c r="S28" s="25"/>
      <c r="T28" s="18"/>
      <c r="U28" s="18"/>
    </row>
    <row r="29" spans="1:21" ht="33.75" customHeight="1" x14ac:dyDescent="0.25">
      <c r="A29" s="51"/>
      <c r="B29" s="2"/>
      <c r="C29" s="3"/>
      <c r="D29" s="17"/>
      <c r="E29" s="3"/>
      <c r="F29" s="17"/>
      <c r="G29" s="3"/>
      <c r="H29" s="17"/>
      <c r="I29" s="3"/>
      <c r="J29" s="17"/>
      <c r="K29" s="3"/>
      <c r="L29" s="17"/>
      <c r="M29" s="3"/>
      <c r="N29" s="17"/>
      <c r="O29" s="43"/>
      <c r="P29" s="17"/>
      <c r="Q29" s="43"/>
      <c r="R29" s="20"/>
      <c r="S29" s="24"/>
      <c r="T29" s="17"/>
      <c r="U29" s="17"/>
    </row>
    <row r="30" spans="1:21" ht="33.75" customHeight="1" x14ac:dyDescent="0.25">
      <c r="A30" s="50"/>
      <c r="B30" s="8"/>
      <c r="C30" s="7"/>
      <c r="D30" s="18"/>
      <c r="E30" s="7"/>
      <c r="F30" s="18"/>
      <c r="G30" s="7"/>
      <c r="H30" s="18"/>
      <c r="I30" s="7"/>
      <c r="J30" s="18"/>
      <c r="K30" s="7"/>
      <c r="L30" s="18"/>
      <c r="M30" s="7"/>
      <c r="N30" s="18"/>
      <c r="O30" s="46"/>
      <c r="P30" s="18"/>
      <c r="Q30" s="46"/>
      <c r="R30" s="21"/>
      <c r="S30" s="25"/>
      <c r="T30" s="18"/>
      <c r="U30" s="18"/>
    </row>
    <row r="31" spans="1:21" ht="33.75" customHeight="1" x14ac:dyDescent="0.25">
      <c r="A31" s="51"/>
      <c r="B31" s="2"/>
      <c r="C31" s="3"/>
      <c r="D31" s="17"/>
      <c r="E31" s="3"/>
      <c r="F31" s="17"/>
      <c r="G31" s="3"/>
      <c r="H31" s="17"/>
      <c r="I31" s="3"/>
      <c r="J31" s="17"/>
      <c r="K31" s="3"/>
      <c r="L31" s="17"/>
      <c r="M31" s="3"/>
      <c r="N31" s="17"/>
      <c r="O31" s="43"/>
      <c r="P31" s="17"/>
      <c r="Q31" s="43"/>
      <c r="R31" s="20"/>
      <c r="S31" s="24"/>
      <c r="T31" s="17"/>
      <c r="U31" s="17"/>
    </row>
    <row r="32" spans="1:21" ht="33.75" customHeight="1" x14ac:dyDescent="0.25">
      <c r="A32" s="50"/>
      <c r="B32" s="8"/>
      <c r="C32" s="7"/>
      <c r="D32" s="18"/>
      <c r="E32" s="7"/>
      <c r="F32" s="18"/>
      <c r="G32" s="7"/>
      <c r="H32" s="18"/>
      <c r="I32" s="7"/>
      <c r="J32" s="18"/>
      <c r="K32" s="7"/>
      <c r="L32" s="18"/>
      <c r="M32" s="7"/>
      <c r="N32" s="18"/>
      <c r="O32" s="46"/>
      <c r="P32" s="18"/>
      <c r="Q32" s="46"/>
      <c r="R32" s="21"/>
      <c r="S32" s="25"/>
      <c r="T32" s="18"/>
      <c r="U32" s="18"/>
    </row>
    <row r="33" spans="1:21" ht="33.75" customHeight="1" x14ac:dyDescent="0.25">
      <c r="A33" s="52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33.75" customHeight="1" x14ac:dyDescent="0.25">
      <c r="A34" s="52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33.75" customHeight="1" x14ac:dyDescent="0.25">
      <c r="A35" s="52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33.75" customHeight="1" x14ac:dyDescent="0.25">
      <c r="A36" s="52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33.75" customHeight="1" x14ac:dyDescent="0.25">
      <c r="A37" s="5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33.75" customHeight="1" x14ac:dyDescent="0.25">
      <c r="A38" s="52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33.75" customHeight="1" x14ac:dyDescent="0.25">
      <c r="A39" s="52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33.75" customHeight="1" x14ac:dyDescent="0.25">
      <c r="A40" s="52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33.75" customHeight="1" x14ac:dyDescent="0.25">
      <c r="A41" s="5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</sheetData>
  <pageMargins left="0.23622047244094491" right="0.23622047244094491" top="0.23622047244094491" bottom="0.35433070866141736" header="0.15748031496062992" footer="0.1968503937007874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2025</vt:lpstr>
      <vt:lpstr>Termine</vt:lpstr>
      <vt:lpstr>Vorlage</vt:lpstr>
      <vt:lpstr>2022</vt:lpstr>
      <vt:lpstr>2021</vt:lpstr>
      <vt:lpstr>2019</vt:lpstr>
      <vt:lpstr>Vorlage7</vt:lpstr>
      <vt:lpstr>Vorlage!Druckbereich</vt:lpstr>
      <vt:lpstr>Vorlage7!Druckbereich</vt:lpstr>
      <vt:lpstr>Vorlage!Drucktitel</vt:lpstr>
      <vt:lpstr>Vorlage7!Drucktitel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2026-01-01T14:33:27Z</dcterms:modified>
  <cp:category/>
  <cp:contentStatus/>
</cp:coreProperties>
</file>