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3646" documentId="14_{62F12A09-33BE-4A0D-80B7-2767BA6ECF13}" xr6:coauthVersionLast="47" xr6:coauthVersionMax="47" xr10:uidLastSave="{1B226852-7C90-47D0-A1FC-0A7E3DB167BB}"/>
  <bookViews>
    <workbookView xWindow="-120" yWindow="-120" windowWidth="29040" windowHeight="15840" xr2:uid="{00000000-000D-0000-FFFF-FFFF00000000}"/>
  </bookViews>
  <sheets>
    <sheet name="2024" sheetId="18" r:id="rId1"/>
    <sheet name="Termine" sheetId="17" r:id="rId2"/>
    <sheet name="2023" sheetId="15" r:id="rId3"/>
    <sheet name="12h Quiz" sheetId="20" r:id="rId4"/>
    <sheet name="Termine23" sheetId="14" r:id="rId5"/>
    <sheet name="Vorlage" sheetId="13" r:id="rId6"/>
    <sheet name="Termine22" sheetId="9" r:id="rId7"/>
    <sheet name="2022" sheetId="10" r:id="rId8"/>
    <sheet name="2021" sheetId="1" r:id="rId9"/>
    <sheet name="2019" sheetId="4" r:id="rId10"/>
    <sheet name="Vorlage7" sheetId="11" r:id="rId11"/>
  </sheets>
  <definedNames>
    <definedName name="_xlnm._FilterDatabase" localSheetId="3" hidden="1">'12h Quiz'!$A$1:$O$21</definedName>
    <definedName name="_xlnm.Print_Area" localSheetId="5">Vorlage!$A$1:$O$49</definedName>
    <definedName name="_xlnm.Print_Area" localSheetId="10">Vorlage7!$A$1:$U$32</definedName>
    <definedName name="_xlnm.Print_Titles" localSheetId="5">Vorlage!$1:$1</definedName>
    <definedName name="_xlnm.Print_Titles" localSheetId="10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4" i="18" l="1"/>
  <c r="D154" i="18"/>
  <c r="C132" i="18"/>
  <c r="D132" i="18"/>
  <c r="C120" i="18"/>
  <c r="D120" i="18"/>
  <c r="C102" i="18"/>
  <c r="D102" i="18"/>
  <c r="C96" i="18"/>
  <c r="D96" i="18"/>
  <c r="C79" i="18"/>
  <c r="D79" i="18"/>
  <c r="C2" i="18"/>
  <c r="C3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9" i="18"/>
  <c r="C18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8" i="18"/>
  <c r="C49" i="18"/>
  <c r="C50" i="18"/>
  <c r="C51" i="18"/>
  <c r="C52" i="18"/>
  <c r="C53" i="18"/>
  <c r="C54" i="18"/>
  <c r="C55" i="18"/>
  <c r="C56" i="18"/>
  <c r="C57" i="18"/>
  <c r="C58" i="18"/>
  <c r="C47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7" i="18"/>
  <c r="C98" i="18"/>
  <c r="C99" i="18"/>
  <c r="C100" i="18"/>
  <c r="C101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1" i="18"/>
  <c r="C122" i="18"/>
  <c r="C123" i="18"/>
  <c r="C124" i="18"/>
  <c r="C125" i="18"/>
  <c r="C126" i="18"/>
  <c r="C127" i="18"/>
  <c r="C128" i="18"/>
  <c r="C129" i="18"/>
  <c r="C130" i="18"/>
  <c r="C131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D2" i="18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9" i="18"/>
  <c r="D18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8" i="18"/>
  <c r="D49" i="18"/>
  <c r="D50" i="18"/>
  <c r="D51" i="18"/>
  <c r="D52" i="18"/>
  <c r="D53" i="18"/>
  <c r="D54" i="18"/>
  <c r="D55" i="18"/>
  <c r="D56" i="18"/>
  <c r="D57" i="18"/>
  <c r="D58" i="18"/>
  <c r="D47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7" i="18"/>
  <c r="D98" i="18"/>
  <c r="D99" i="18"/>
  <c r="D100" i="18"/>
  <c r="D101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1" i="18"/>
  <c r="D122" i="18"/>
  <c r="D123" i="18"/>
  <c r="D124" i="18"/>
  <c r="D125" i="18"/>
  <c r="D126" i="18"/>
  <c r="D127" i="18"/>
  <c r="D128" i="18"/>
  <c r="D129" i="18"/>
  <c r="D130" i="18"/>
  <c r="D131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E310" i="18"/>
  <c r="F310" i="18"/>
  <c r="G310" i="18"/>
  <c r="H310" i="18"/>
  <c r="J310" i="18"/>
  <c r="K310" i="18"/>
  <c r="L310" i="18"/>
  <c r="M310" i="18"/>
  <c r="N310" i="18"/>
  <c r="O310" i="18"/>
  <c r="P310" i="18"/>
  <c r="Q310" i="18"/>
  <c r="R310" i="18"/>
  <c r="S310" i="18"/>
  <c r="T310" i="18"/>
  <c r="U310" i="18"/>
  <c r="V310" i="18"/>
  <c r="W310" i="18"/>
  <c r="X310" i="18"/>
  <c r="Y310" i="18"/>
  <c r="Z310" i="18"/>
  <c r="AA310" i="18"/>
  <c r="AB310" i="18"/>
  <c r="AC310" i="18"/>
  <c r="AD310" i="18"/>
  <c r="AE310" i="18"/>
  <c r="AF310" i="18"/>
  <c r="AG310" i="18"/>
  <c r="AH310" i="18"/>
  <c r="AI310" i="18"/>
  <c r="AJ310" i="18"/>
  <c r="AK310" i="18"/>
  <c r="AL310" i="18"/>
  <c r="AM310" i="18"/>
  <c r="AN310" i="18"/>
  <c r="AO310" i="18"/>
  <c r="AP310" i="18"/>
  <c r="AQ310" i="18"/>
  <c r="AR310" i="18"/>
  <c r="AS310" i="18"/>
  <c r="AT310" i="18"/>
  <c r="AU310" i="18"/>
  <c r="AV310" i="18"/>
  <c r="AW310" i="18"/>
  <c r="AX310" i="18"/>
  <c r="AY310" i="18"/>
  <c r="AZ310" i="18"/>
  <c r="I310" i="18"/>
  <c r="C2" i="20"/>
  <c r="C3" i="20"/>
  <c r="C4" i="20"/>
  <c r="B4" i="20" s="1"/>
  <c r="C5" i="20"/>
  <c r="B7" i="20" s="1"/>
  <c r="C6" i="20"/>
  <c r="C7" i="20"/>
  <c r="C8" i="20"/>
  <c r="B8" i="20" s="1"/>
  <c r="C9" i="20"/>
  <c r="C10" i="20"/>
  <c r="C11" i="20"/>
  <c r="C12" i="20"/>
  <c r="C13" i="20"/>
  <c r="C14" i="20"/>
  <c r="C15" i="20"/>
  <c r="C16" i="20"/>
  <c r="B16" i="20" s="1"/>
  <c r="C17" i="20"/>
  <c r="C18" i="20"/>
  <c r="C19" i="20"/>
  <c r="C20" i="20"/>
  <c r="C21" i="20"/>
  <c r="B21" i="20" s="1"/>
  <c r="Y23" i="20"/>
  <c r="X23" i="20"/>
  <c r="W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B18" i="20"/>
  <c r="B9" i="20"/>
  <c r="B5" i="20"/>
  <c r="B6" i="20" l="1"/>
  <c r="B20" i="20"/>
  <c r="B14" i="20"/>
  <c r="B15" i="20"/>
  <c r="B12" i="20"/>
  <c r="B3" i="20"/>
  <c r="B2" i="20"/>
  <c r="B19" i="20"/>
  <c r="B13" i="20"/>
  <c r="B17" i="20"/>
  <c r="B11" i="20"/>
  <c r="E263" i="15"/>
  <c r="C258" i="15"/>
  <c r="D258" i="15"/>
  <c r="C257" i="15"/>
  <c r="D257" i="15"/>
  <c r="C147" i="15"/>
  <c r="D147" i="15"/>
  <c r="C112" i="15"/>
  <c r="D112" i="15"/>
  <c r="C76" i="15"/>
  <c r="D76" i="15"/>
  <c r="C50" i="15"/>
  <c r="D50" i="15"/>
  <c r="C2" i="15"/>
  <c r="C3" i="15"/>
  <c r="C4" i="15"/>
  <c r="C5" i="15"/>
  <c r="C6" i="15"/>
  <c r="C8" i="15"/>
  <c r="C7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4" i="15"/>
  <c r="C25" i="15"/>
  <c r="C26" i="15"/>
  <c r="C23" i="15"/>
  <c r="C29" i="15"/>
  <c r="C30" i="15"/>
  <c r="C31" i="15"/>
  <c r="C28" i="15"/>
  <c r="C27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9" i="15"/>
  <c r="C260" i="15"/>
  <c r="C261" i="15"/>
  <c r="D2" i="15"/>
  <c r="D3" i="15"/>
  <c r="D4" i="15"/>
  <c r="D5" i="15"/>
  <c r="D6" i="15"/>
  <c r="D8" i="15"/>
  <c r="D7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4" i="15"/>
  <c r="D25" i="15"/>
  <c r="D26" i="15"/>
  <c r="D23" i="15"/>
  <c r="D29" i="15"/>
  <c r="D30" i="15"/>
  <c r="D31" i="15"/>
  <c r="D28" i="15"/>
  <c r="D27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9" i="15"/>
  <c r="D260" i="15"/>
  <c r="D261" i="15"/>
  <c r="B70" i="17"/>
  <c r="B69" i="14"/>
  <c r="B71" i="17"/>
  <c r="B69" i="17"/>
  <c r="B68" i="17"/>
  <c r="B65" i="17"/>
  <c r="B67" i="17"/>
  <c r="B66" i="17"/>
  <c r="B64" i="17"/>
  <c r="B63" i="17"/>
  <c r="B63" i="14"/>
  <c r="B64" i="14"/>
  <c r="B65" i="14"/>
  <c r="B67" i="14"/>
  <c r="B68" i="14"/>
  <c r="B70" i="14"/>
  <c r="B66" i="14"/>
  <c r="B62" i="14"/>
  <c r="C310" i="18" l="1"/>
  <c r="F263" i="15"/>
  <c r="G263" i="15"/>
  <c r="H263" i="15"/>
  <c r="I263" i="15"/>
  <c r="AF263" i="15"/>
  <c r="AG263" i="15"/>
  <c r="AH263" i="15"/>
  <c r="AI263" i="15"/>
  <c r="AJ263" i="15"/>
  <c r="AK263" i="15"/>
  <c r="AL263" i="15"/>
  <c r="AM263" i="15"/>
  <c r="AN263" i="15"/>
  <c r="AO263" i="15"/>
  <c r="AP263" i="15"/>
  <c r="AQ263" i="15"/>
  <c r="AR263" i="15"/>
  <c r="AS263" i="15"/>
  <c r="AT263" i="15"/>
  <c r="AU263" i="15"/>
  <c r="AV263" i="15"/>
  <c r="AW263" i="15"/>
  <c r="AX263" i="15"/>
  <c r="AY263" i="15"/>
  <c r="AZ263" i="15"/>
  <c r="BA263" i="15"/>
  <c r="K263" i="15"/>
  <c r="L263" i="15"/>
  <c r="M263" i="15"/>
  <c r="N263" i="15"/>
  <c r="O263" i="15"/>
  <c r="P263" i="15"/>
  <c r="Q263" i="15"/>
  <c r="R263" i="15"/>
  <c r="S263" i="15"/>
  <c r="T263" i="15"/>
  <c r="U263" i="15"/>
  <c r="V263" i="15"/>
  <c r="W263" i="15"/>
  <c r="X263" i="15"/>
  <c r="Y263" i="15"/>
  <c r="Z263" i="15"/>
  <c r="AA263" i="15"/>
  <c r="AB263" i="15"/>
  <c r="AC263" i="15"/>
  <c r="AD263" i="15"/>
  <c r="AE263" i="15"/>
  <c r="J263" i="15"/>
  <c r="C263" i="15" l="1"/>
  <c r="C2" i="10" l="1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F52" i="9" l="1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5" i="9"/>
  <c r="F14" i="9"/>
  <c r="F13" i="9"/>
  <c r="F12" i="9"/>
  <c r="F11" i="9"/>
  <c r="F10" i="9"/>
  <c r="F9" i="9"/>
  <c r="F8" i="9"/>
  <c r="F7" i="9"/>
  <c r="F6" i="9"/>
  <c r="F5" i="9"/>
  <c r="F4" i="9"/>
  <c r="F2" i="9"/>
  <c r="E207" i="10" l="1"/>
  <c r="A3" i="14" l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F207" i="10"/>
  <c r="E50" i="9" l="1"/>
  <c r="E49" i="9"/>
  <c r="E48" i="9"/>
  <c r="E47" i="9"/>
  <c r="E46" i="9"/>
  <c r="E45" i="9"/>
  <c r="E44" i="9"/>
  <c r="E43" i="9"/>
  <c r="E42" i="9"/>
  <c r="E41" i="9"/>
  <c r="E40" i="9"/>
  <c r="E39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5" i="9"/>
  <c r="E4" i="9"/>
  <c r="E2" i="9"/>
  <c r="D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<sst xmlns="http://schemas.openxmlformats.org/spreadsheetml/2006/main" count="1929" uniqueCount="1414">
  <si>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</si>
  <si>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</si>
  <si>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</si>
  <si>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</si>
  <si>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</si>
  <si>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</si>
  <si>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</si>
  <si>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</si>
  <si>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</si>
  <si>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</si>
  <si>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</si>
  <si>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</si>
  <si>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</si>
  <si>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</si>
  <si>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</si>
  <si>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</si>
  <si>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</si>
  <si>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</si>
  <si>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</si>
  <si>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</si>
  <si>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</si>
  <si>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</si>
  <si>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</si>
  <si>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</si>
  <si>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</si>
  <si>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</si>
  <si>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</si>
  <si>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</si>
  <si>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</si>
  <si>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</si>
  <si>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</si>
  <si>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</si>
  <si>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</si>
  <si>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</si>
  <si>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</si>
  <si>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</si>
  <si>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</si>
  <si>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</si>
  <si>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</si>
  <si>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</si>
  <si>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</si>
  <si>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</si>
  <si>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</si>
  <si>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</si>
  <si>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</si>
  <si>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</si>
  <si>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</si>
  <si>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</si>
  <si>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</si>
  <si>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</si>
  <si>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</si>
  <si>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</si>
  <si>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</si>
  <si>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</si>
  <si>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</si>
  <si>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</si>
  <si>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</si>
  <si>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</si>
  <si>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</si>
  <si>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</si>
  <si>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</si>
  <si>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</si>
  <si>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</si>
  <si>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</si>
  <si>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</si>
  <si>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</si>
  <si>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</si>
  <si>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</si>
  <si>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</si>
  <si>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</si>
  <si>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</si>
  <si>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</si>
  <si>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</si>
  <si>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</si>
  <si>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</si>
  <si>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</si>
  <si>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</si>
  <si>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</si>
  <si>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</si>
  <si>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</si>
  <si>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</si>
  <si>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</si>
  <si>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</si>
  <si>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</si>
  <si>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</si>
  <si>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</si>
  <si>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</si>
  <si>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</si>
  <si>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</si>
  <si>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</si>
  <si>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</si>
  <si>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</si>
  <si>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</si>
  <si>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</si>
  <si>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</si>
  <si>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</si>
  <si>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</si>
  <si>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</si>
  <si>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</si>
  <si>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</si>
  <si>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</si>
  <si>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</si>
  <si>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</si>
  <si>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</si>
  <si>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</si>
  <si>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</si>
  <si>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</si>
  <si>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</si>
  <si>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</si>
  <si>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</si>
  <si>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</si>
  <si>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</si>
  <si>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</si>
  <si>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</si>
  <si>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</si>
  <si>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</si>
  <si>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</si>
  <si>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</si>
  <si>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</si>
  <si>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</si>
  <si>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</si>
  <si>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</si>
  <si>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</si>
  <si>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</si>
  <si>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</si>
  <si>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</si>
  <si>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</si>
  <si>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</si>
  <si>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</si>
  <si>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</si>
  <si>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</si>
  <si>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</si>
  <si>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</si>
  <si>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</si>
  <si>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</si>
  <si>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</si>
  <si>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</si>
  <si>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</si>
  <si>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</si>
  <si>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</si>
  <si>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</si>
  <si>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</si>
  <si>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</si>
  <si>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</si>
  <si>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</si>
  <si>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</si>
  <si>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</si>
  <si>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</si>
  <si>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</si>
  <si>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</si>
  <si>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</si>
  <si>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</si>
  <si>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</si>
  <si>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</si>
  <si>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</si>
  <si>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</si>
  <si>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</si>
  <si>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</si>
  <si>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</si>
  <si>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</si>
  <si>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</si>
  <si>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</si>
  <si>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</si>
  <si>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</si>
  <si>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</si>
  <si>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</si>
  <si>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</si>
  <si>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</si>
  <si>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</si>
  <si>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</si>
  <si>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</si>
  <si>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</si>
  <si>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</si>
  <si>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</si>
  <si>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</si>
  <si>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</si>
  <si>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</si>
  <si>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</si>
  <si>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</si>
  <si>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</si>
  <si>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</si>
  <si>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</si>
  <si>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</si>
  <si>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</si>
  <si>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</si>
  <si>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</si>
  <si>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</si>
  <si>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</si>
  <si>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</si>
  <si>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</si>
  <si>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</si>
  <si>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</si>
  <si>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</si>
  <si>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</si>
  <si>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</si>
  <si>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</si>
  <si>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</si>
  <si>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</si>
  <si>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</si>
  <si>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</si>
  <si>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</si>
  <si>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</si>
  <si>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</si>
  <si>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</si>
  <si>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</si>
  <si>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</si>
  <si>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</si>
  <si>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</si>
  <si>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</si>
  <si>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</si>
  <si>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</si>
  <si>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</si>
  <si>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</si>
  <si>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</si>
  <si>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</si>
  <si>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</si>
  <si>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</si>
  <si>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</si>
  <si>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</si>
  <si>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</si>
  <si>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</si>
  <si>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</si>
  <si>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</si>
  <si>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</si>
  <si>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</si>
  <si>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</si>
  <si>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</si>
  <si>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</si>
  <si>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</si>
  <si>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</si>
  <si>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</si>
  <si>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</si>
  <si>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</si>
  <si>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</si>
  <si>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</si>
  <si>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</si>
  <si>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</si>
  <si>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</si>
  <si>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</si>
  <si>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</si>
  <si>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</si>
  <si>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</si>
  <si>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</si>
  <si>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</si>
  <si>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</si>
  <si>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</si>
  <si>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</si>
  <si>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</si>
  <si>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</si>
  <si>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</si>
  <si>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</si>
  <si>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</si>
  <si>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</si>
  <si>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</si>
  <si>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</si>
  <si>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</si>
  <si>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</si>
  <si>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</si>
  <si>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</si>
  <si>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</si>
  <si>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</si>
  <si>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</si>
  <si>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</si>
  <si>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</si>
  <si>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</si>
  <si>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</si>
  <si>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</si>
  <si>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</si>
  <si>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</si>
  <si>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</si>
  <si>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</si>
  <si>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</si>
  <si>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</si>
  <si>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</si>
  <si>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</si>
  <si>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</si>
  <si>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</si>
  <si>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</si>
  <si>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</si>
  <si>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</si>
  <si>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</si>
  <si>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</si>
  <si>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</si>
  <si>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</si>
  <si>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</si>
  <si>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</si>
  <si>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</si>
  <si>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</si>
  <si>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</si>
  <si>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</si>
  <si>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</si>
  <si>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</si>
  <si>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</si>
  <si>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</si>
  <si>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</si>
  <si>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</si>
  <si>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</si>
  <si>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</si>
  <si>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</si>
  <si>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</si>
  <si>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</si>
  <si>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</si>
  <si>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</si>
  <si>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</si>
  <si>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</si>
  <si>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</si>
  <si>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</si>
  <si>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</si>
  <si>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</si>
  <si>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</si>
  <si>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</si>
  <si>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</si>
  <si>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</si>
  <si>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</si>
  <si>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</si>
  <si>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</si>
  <si>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</si>
  <si>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</si>
  <si>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</si>
  <si>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</si>
  <si>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</si>
  <si>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</si>
  <si>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</si>
  <si>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</si>
  <si>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</si>
  <si>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</si>
  <si>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</si>
  <si>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</si>
  <si>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</si>
  <si>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</si>
  <si>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</si>
  <si>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</si>
  <si>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</si>
  <si>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</si>
  <si>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</si>
  <si>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</si>
  <si>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</si>
  <si>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</si>
  <si>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</si>
  <si>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</si>
  <si>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</si>
  <si>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</si>
  <si>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</si>
  <si>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</si>
  <si>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</si>
  <si>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</si>
  <si>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</si>
  <si>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</si>
  <si>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</si>
  <si>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</si>
  <si>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</si>
  <si>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</si>
  <si>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</si>
  <si>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</si>
  <si>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</si>
  <si>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</si>
  <si>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</si>
  <si>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</si>
  <si>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</si>
  <si>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</si>
  <si>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</si>
  <si>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</si>
  <si>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</si>
  <si>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</si>
  <si>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</si>
  <si>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</si>
  <si>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</si>
  <si>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</si>
  <si>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</si>
  <si>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</si>
  <si>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</si>
  <si>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</si>
  <si>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</si>
  <si>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</si>
  <si>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</si>
  <si>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</si>
  <si>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</si>
  <si>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</si>
  <si>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</si>
  <si>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</si>
  <si>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</si>
  <si>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</si>
  <si>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</si>
  <si>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</si>
  <si>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</si>
  <si>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</si>
  <si>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</si>
  <si>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</si>
  <si>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</si>
  <si>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</si>
  <si>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</si>
  <si>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</si>
  <si>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</si>
  <si>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</si>
  <si>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</si>
  <si>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</si>
  <si>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</si>
  <si>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</si>
  <si>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</si>
  <si>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</si>
  <si>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</si>
  <si>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</si>
  <si>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</si>
  <si>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</si>
  <si>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</si>
  <si>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</si>
  <si>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</si>
  <si>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</si>
  <si>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</si>
  <si>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</si>
  <si>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</si>
  <si>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</si>
  <si>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</si>
  <si>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</si>
  <si>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</si>
  <si>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</si>
  <si>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</si>
  <si>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</si>
  <si>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</si>
  <si>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</si>
  <si>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</si>
  <si>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</si>
  <si>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</si>
  <si>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</si>
  <si>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</si>
  <si>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</si>
  <si>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</si>
  <si>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</si>
  <si>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</si>
  <si>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</si>
  <si>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</si>
  <si>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</si>
  <si>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</si>
  <si>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</si>
  <si>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</si>
  <si>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</si>
  <si>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</si>
  <si>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</si>
  <si>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</si>
  <si>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</si>
  <si>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</si>
  <si>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</si>
  <si>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</si>
  <si>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</si>
  <si>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</si>
  <si>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</si>
  <si>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</si>
  <si>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</si>
  <si>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</si>
  <si>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</si>
  <si>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</si>
  <si>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</si>
  <si>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</si>
  <si>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</si>
  <si>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</si>
  <si>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</si>
  <si>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</si>
  <si>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</si>
  <si>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</si>
  <si>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</si>
  <si>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</si>
  <si>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</si>
  <si>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</si>
  <si>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</si>
  <si>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</si>
  <si>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</si>
  <si>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</si>
  <si>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</si>
  <si>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</si>
  <si>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</si>
  <si>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</si>
  <si>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</si>
  <si>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</si>
  <si>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</si>
  <si>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</si>
  <si>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</si>
  <si>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</si>
  <si>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</si>
  <si>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</si>
  <si>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</si>
  <si>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</si>
  <si>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</si>
  <si>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</si>
  <si>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</si>
  <si>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</si>
  <si>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</si>
  <si>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</si>
  <si>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</si>
  <si>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</si>
  <si>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</si>
  <si>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</si>
  <si>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</si>
  <si>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</si>
  <si>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</si>
  <si>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</si>
  <si>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</si>
  <si>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</si>
  <si>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</si>
  <si>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</si>
  <si>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</si>
  <si>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</si>
  <si>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</si>
  <si>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</si>
  <si>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</si>
  <si>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</si>
  <si>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</si>
  <si>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</si>
  <si>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</si>
  <si>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</si>
  <si>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</si>
  <si>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</si>
  <si>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</si>
  <si>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</si>
  <si>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</si>
  <si>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</si>
  <si>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</si>
  <si>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</si>
  <si>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</si>
  <si>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</si>
  <si>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</si>
  <si>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</si>
  <si>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</si>
  <si>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</si>
  <si>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</si>
  <si>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</si>
  <si>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</si>
  <si>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</si>
  <si>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</si>
  <si>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</si>
  <si>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</si>
  <si>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</si>
  <si>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</si>
  <si>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</si>
  <si>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</si>
  <si>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</si>
  <si>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</si>
  <si>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</si>
  <si>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</si>
  <si>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</si>
  <si>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</si>
  <si>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</si>
  <si>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</si>
  <si>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</si>
  <si>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</si>
  <si>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</si>
  <si>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</si>
  <si>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</si>
  <si>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</si>
  <si>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</si>
  <si>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</si>
  <si>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</si>
  <si>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</si>
  <si>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</si>
  <si>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Betriebsferien - kein Quiz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</si>
  <si>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</si>
  <si>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</si>
  <si>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</si>
  <si>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</si>
  <si>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</si>
  <si>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</si>
  <si>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</si>
  <si>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</si>
  <si>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</si>
  <si>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</si>
  <si>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</si>
  <si>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</si>
  <si>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</si>
  <si>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</si>
  <si>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</si>
  <si>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Sneaky Little Basterds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</si>
  <si>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</si>
  <si>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</si>
  <si>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</si>
  <si>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</si>
  <si>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</si>
  <si>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</si>
  <si>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</si>
  <si>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</si>
  <si>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</si>
  <si>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</si>
  <si>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St. Paricks Day Special</t>
  </si>
  <si>
    <t>Leonhard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</si>
  <si>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</si>
  <si>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</si>
  <si>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</si>
  <si>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</si>
  <si>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</si>
  <si>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</si>
  <si>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</si>
  <si>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</si>
  <si>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</si>
  <si>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</si>
  <si>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</si>
  <si>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</si>
  <si>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</si>
  <si>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</si>
  <si>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</si>
  <si>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</si>
  <si>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</si>
  <si>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Flo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</si>
  <si>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</si>
  <si>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</si>
  <si>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</si>
  <si>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</si>
  <si>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</si>
  <si>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</si>
  <si>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</si>
  <si>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</si>
  <si>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</si>
  <si>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</si>
  <si>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</si>
  <si>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</si>
  <si>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</si>
  <si>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</si>
  <si>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</si>
  <si>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</si>
  <si>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</si>
  <si>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kein Quiz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</si>
  <si>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</si>
  <si>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</si>
  <si>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</si>
  <si>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</si>
  <si>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</si>
  <si>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</si>
  <si>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</si>
  <si>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</si>
  <si>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</si>
  <si>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</si>
  <si>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</si>
  <si>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</si>
  <si>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</si>
  <si>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</si>
  <si>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</si>
  <si>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Conquiztadoren</t>
  </si>
  <si>
    <t>Quizkrieg Bop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</si>
  <si>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</si>
  <si>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</si>
  <si>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</si>
  <si>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</si>
  <si>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</si>
  <si>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</si>
  <si>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</si>
  <si>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</si>
  <si>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</si>
  <si>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</si>
  <si>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</si>
  <si>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</si>
  <si>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</si>
  <si>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</si>
  <si>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</si>
  <si>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</si>
  <si>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</si>
  <si>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</si>
  <si>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</si>
  <si>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</si>
  <si>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</si>
  <si>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</si>
  <si>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</si>
  <si>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</si>
  <si>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</si>
  <si>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</si>
  <si>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</si>
  <si>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</si>
  <si>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</si>
  <si>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</si>
  <si>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</si>
  <si>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</si>
  <si>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</si>
  <si>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</si>
  <si>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Mir häns quizzed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</si>
  <si>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</si>
  <si>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</si>
  <si>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</si>
  <si>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</si>
  <si>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</si>
  <si>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</si>
  <si>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</si>
  <si>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</si>
  <si>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</si>
  <si>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</si>
  <si>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</si>
  <si>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</si>
  <si>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Jo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</si>
  <si>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</si>
  <si>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</si>
  <si>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</si>
  <si>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</si>
  <si>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</si>
  <si>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</si>
  <si>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</si>
  <si>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</si>
  <si>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</si>
  <si>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</si>
  <si>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</si>
  <si>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</si>
  <si>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</si>
  <si>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</si>
  <si>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</si>
  <si>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</si>
  <si>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</si>
  <si>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</si>
  <si>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</si>
  <si>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</si>
  <si>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</si>
  <si>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</si>
  <si>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</si>
  <si>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</si>
  <si>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</si>
  <si>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</si>
  <si>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</si>
  <si>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</si>
  <si>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</si>
  <si>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</si>
  <si>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</si>
  <si>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</si>
  <si>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</si>
  <si>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</si>
  <si>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</si>
  <si>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</si>
  <si>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</si>
  <si>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</si>
  <si>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</si>
  <si>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</si>
  <si>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</si>
  <si>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</si>
  <si>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</si>
  <si>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</si>
  <si>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</si>
  <si>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</si>
  <si>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Moritz &amp; Harald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</si>
  <si>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</si>
  <si>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</si>
  <si>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</si>
  <si>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</si>
  <si>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</si>
  <si>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</si>
  <si>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</si>
  <si>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</si>
  <si>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</si>
  <si>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</si>
  <si>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</si>
  <si>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</si>
  <si>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</si>
  <si>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</si>
  <si>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</si>
  <si>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</si>
  <si>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</si>
  <si>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</si>
  <si>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</si>
  <si>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</si>
  <si>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</si>
  <si>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</si>
  <si>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</si>
  <si>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</si>
  <si>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</si>
  <si>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</si>
  <si>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FINALE</t>
  </si>
  <si>
    <t>27.10.</t>
  </si>
  <si>
    <t>Spackies</t>
  </si>
  <si>
    <t>Quigeburten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</si>
  <si>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</si>
  <si>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</si>
  <si>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</si>
  <si>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</si>
  <si>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</si>
  <si>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</si>
  <si>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</si>
  <si>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</si>
  <si>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</si>
  <si>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</si>
  <si>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</si>
  <si>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</si>
  <si>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</si>
  <si>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</si>
  <si>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</si>
  <si>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</si>
  <si>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</si>
  <si>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</si>
  <si>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</si>
  <si>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</si>
  <si>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</si>
  <si>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</si>
  <si>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</si>
  <si>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</si>
  <si>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Anzahl Quizze 2022</t>
  </si>
  <si>
    <t>Teams</t>
  </si>
  <si>
    <t>Anzahl Teams im Schnitt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</si>
  <si>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</si>
  <si>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</si>
  <si>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</si>
  <si>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</si>
  <si>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</si>
  <si>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</si>
  <si>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</si>
  <si>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Punkteschnitt</t>
  </si>
  <si>
    <t>29.12.</t>
  </si>
  <si>
    <t>05.01.</t>
  </si>
  <si>
    <t>Quizkrieg Bob</t>
  </si>
  <si>
    <t>Masaj + Friends</t>
  </si>
  <si>
    <t>Quizzen macht Hä</t>
  </si>
  <si>
    <t>Fortuna</t>
  </si>
  <si>
    <t>Die 27???</t>
  </si>
  <si>
    <t>Bunch of Elend</t>
  </si>
  <si>
    <t>Brancos Jünger</t>
  </si>
  <si>
    <t>Quizzlybären</t>
  </si>
  <si>
    <t>Die Ums Eck Denkenden</t>
  </si>
  <si>
    <t>Quizztalavista Baby</t>
  </si>
  <si>
    <t>Tisch zwoi isch z'kloi</t>
  </si>
  <si>
    <t>The Might Nein</t>
  </si>
  <si>
    <t>Leonard</t>
  </si>
  <si>
    <t>Anzahl Quizze 2023</t>
  </si>
  <si>
    <t>19.01.</t>
  </si>
  <si>
    <t>The Bestager</t>
  </si>
  <si>
    <t>Kollektives Vesagen</t>
  </si>
  <si>
    <t>Isarpiraten</t>
  </si>
  <si>
    <t>Teilgenommene Teams</t>
  </si>
  <si>
    <t>26.01.</t>
  </si>
  <si>
    <t>Woiza Hubbe</t>
  </si>
  <si>
    <t>Don Quizote</t>
  </si>
  <si>
    <t>Club der dichten Toten</t>
  </si>
  <si>
    <t>Dr. Bademeister²</t>
  </si>
  <si>
    <t>Mut zur Lücke</t>
  </si>
  <si>
    <t>02.02.</t>
  </si>
  <si>
    <t>09.02.</t>
  </si>
  <si>
    <t>Kulturkreis Team 102</t>
  </si>
  <si>
    <t>Einhorn</t>
  </si>
  <si>
    <t>Das Vorletzte</t>
  </si>
  <si>
    <t>No Money Bitch</t>
  </si>
  <si>
    <t>Poker Stars</t>
  </si>
  <si>
    <t>Gefährliches Halbwissen</t>
  </si>
  <si>
    <t>Barrom Heroes</t>
  </si>
  <si>
    <t>d'Obfa</t>
  </si>
  <si>
    <t>Die Letzten</t>
  </si>
  <si>
    <t>16.02.</t>
  </si>
  <si>
    <t>Gänseblümchen</t>
  </si>
  <si>
    <t>Tromnette 13</t>
  </si>
  <si>
    <t>Heartbeat</t>
  </si>
  <si>
    <t>Player Play</t>
  </si>
  <si>
    <t>Die 9 Dähmäntzier</t>
  </si>
  <si>
    <t>Masaj &amp; Friends</t>
  </si>
  <si>
    <t>23.02.</t>
  </si>
  <si>
    <t>Quo Vadis</t>
  </si>
  <si>
    <t>Nur Arbeitskollegen</t>
  </si>
  <si>
    <t>02.03.</t>
  </si>
  <si>
    <t>Letzter Platz</t>
  </si>
  <si>
    <t>Bettinian</t>
  </si>
  <si>
    <t>Team Ass</t>
  </si>
  <si>
    <t>2TTR</t>
  </si>
  <si>
    <t>Funky Tom</t>
  </si>
  <si>
    <t>Friends for Life</t>
  </si>
  <si>
    <t>09.03.</t>
  </si>
  <si>
    <t>Der schöne und die Biesterinnen</t>
  </si>
  <si>
    <t>s wird nix</t>
  </si>
  <si>
    <t>Lost</t>
  </si>
  <si>
    <t>Quiztalavista Baby</t>
  </si>
  <si>
    <t>23.03.</t>
  </si>
  <si>
    <t>Die 4 Halbsummen 5</t>
  </si>
  <si>
    <t>Sugar Muddar's</t>
  </si>
  <si>
    <t>Rente</t>
  </si>
  <si>
    <t>Meggy &amp; Richard</t>
  </si>
  <si>
    <t>Team 42</t>
  </si>
  <si>
    <t>Jenny's Bruder sein Hund</t>
  </si>
  <si>
    <t>Sechserpack</t>
  </si>
  <si>
    <t>16.03.</t>
  </si>
  <si>
    <t>Eddy &amp; Friends</t>
  </si>
  <si>
    <t>Quizly-Bären-Bande</t>
  </si>
  <si>
    <t>6-In-Team</t>
  </si>
  <si>
    <t>Weise Reddichs</t>
  </si>
  <si>
    <t>Kadöma</t>
  </si>
  <si>
    <t>No-Eye-Dear</t>
  </si>
  <si>
    <t>30.03.</t>
  </si>
  <si>
    <t>Wileyaner</t>
  </si>
  <si>
    <t>06.04.</t>
  </si>
  <si>
    <t>Pumuckl</t>
  </si>
  <si>
    <t>Exit</t>
  </si>
  <si>
    <t>Oki's</t>
  </si>
  <si>
    <t>Twister Sisters (herzlich)</t>
  </si>
  <si>
    <t>13.04.</t>
  </si>
  <si>
    <t>No Milk Today</t>
  </si>
  <si>
    <t>Zehn Kämpfer</t>
  </si>
  <si>
    <t>Die Blondies</t>
  </si>
  <si>
    <t>Homies @ Quiz</t>
  </si>
  <si>
    <t>Red Curly</t>
  </si>
  <si>
    <t>Die Chefes</t>
  </si>
  <si>
    <t>20.04.</t>
  </si>
  <si>
    <t>K2000</t>
  </si>
  <si>
    <t>Die Unwixenden</t>
  </si>
  <si>
    <t>Kulturkreis</t>
  </si>
  <si>
    <t>Zurkengüchter</t>
  </si>
  <si>
    <t>NTOTB &amp; Friends</t>
  </si>
  <si>
    <t>Die 5 und das Fragezeichen</t>
  </si>
  <si>
    <t>27.04.</t>
  </si>
  <si>
    <t>JA</t>
  </si>
  <si>
    <t>Rübis</t>
  </si>
  <si>
    <t>Rollenspiel</t>
  </si>
  <si>
    <t>All 4 Memes</t>
  </si>
  <si>
    <t>Robert und seine Schäfchen</t>
  </si>
  <si>
    <t>Kommune II</t>
  </si>
  <si>
    <t>04.05.</t>
  </si>
  <si>
    <t>NewTecOnTheBlock &amp; Friends</t>
  </si>
  <si>
    <t>Die Unerklärlichen</t>
  </si>
  <si>
    <t>The Dankle-One</t>
  </si>
  <si>
    <t>The Quiz Crowd</t>
  </si>
  <si>
    <t>11.05.</t>
  </si>
  <si>
    <t>Die dicken Hummeln</t>
  </si>
  <si>
    <t>Whooo-Girls</t>
  </si>
  <si>
    <t>Stoina</t>
  </si>
  <si>
    <t>Quizteama Aquilera</t>
  </si>
  <si>
    <t>The sozial Jobs</t>
  </si>
  <si>
    <t>Die Kenn-i Family</t>
  </si>
  <si>
    <t>Stephan</t>
  </si>
  <si>
    <t>18.05.</t>
  </si>
  <si>
    <t>Urig</t>
  </si>
  <si>
    <t>Die Spezi-Alisten</t>
  </si>
  <si>
    <t>Gutes G'Wissen</t>
  </si>
  <si>
    <t>Die Taugenichtse</t>
  </si>
  <si>
    <t>Don Juans</t>
  </si>
  <si>
    <t>Savebrook</t>
  </si>
  <si>
    <t>01.06.</t>
  </si>
  <si>
    <t>Töck</t>
  </si>
  <si>
    <t>B&amp;B</t>
  </si>
  <si>
    <t>Bootgestüber</t>
  </si>
  <si>
    <t>Mittelalter</t>
  </si>
  <si>
    <t>Mittelalter 2</t>
  </si>
  <si>
    <t>Team Liucha</t>
  </si>
  <si>
    <t>08.06.</t>
  </si>
  <si>
    <t>K-Spring</t>
  </si>
  <si>
    <t>Beguinners</t>
  </si>
  <si>
    <t>Frittieren geht über Studieren</t>
  </si>
  <si>
    <t>Unbekannt</t>
  </si>
  <si>
    <t>Lucky Luna</t>
  </si>
  <si>
    <t>15.06.</t>
  </si>
  <si>
    <t>22.06.</t>
  </si>
  <si>
    <t>Rentnerteam</t>
  </si>
  <si>
    <t>Die Neunmalklugen</t>
  </si>
  <si>
    <t>Wild Waidag</t>
  </si>
  <si>
    <t>HurraHurra Die Fug ist da</t>
  </si>
  <si>
    <t>Mutter-Schraube-Kran</t>
  </si>
  <si>
    <t>Einmal Käse zum Umrühren</t>
  </si>
  <si>
    <t>Die scheinheiligen 6</t>
  </si>
  <si>
    <t>50/50</t>
  </si>
  <si>
    <t>29.06.</t>
  </si>
  <si>
    <t>Die Glücksbärchis</t>
  </si>
  <si>
    <t>The Sheeps</t>
  </si>
  <si>
    <t>06.07.</t>
  </si>
  <si>
    <t>Turboschnecken</t>
  </si>
  <si>
    <t>Quiztina Aquilera</t>
  </si>
  <si>
    <t>Sachsenmädels</t>
  </si>
  <si>
    <t>The four and only</t>
  </si>
  <si>
    <t>13.07.</t>
  </si>
  <si>
    <t>The Quizzards of Hinterrod</t>
  </si>
  <si>
    <t>SaFa</t>
  </si>
  <si>
    <t>Golden Girls</t>
  </si>
  <si>
    <t>20.07.</t>
  </si>
  <si>
    <t>SPECIAL</t>
  </si>
  <si>
    <t>27.07.</t>
  </si>
  <si>
    <t>03.08.</t>
  </si>
  <si>
    <t>Inge Oma</t>
  </si>
  <si>
    <t>Die Skudden</t>
  </si>
  <si>
    <t>Hengste + Stuten</t>
  </si>
  <si>
    <t>Team Dole</t>
  </si>
  <si>
    <t>Schlafwagen</t>
  </si>
  <si>
    <t>Die Mamoffels</t>
  </si>
  <si>
    <t>Kellerkinder</t>
  </si>
  <si>
    <t>10.08.</t>
  </si>
  <si>
    <t>Die wo definitiv nicht an der Bar sitzen</t>
  </si>
  <si>
    <t>Barroom Heroes</t>
  </si>
  <si>
    <t>17.08.</t>
  </si>
  <si>
    <t>Gin Tonic</t>
  </si>
  <si>
    <t>Hot Potatos</t>
  </si>
  <si>
    <t>Team Frank ohne Frank</t>
  </si>
  <si>
    <t>24.08.</t>
  </si>
  <si>
    <t>31.08.</t>
  </si>
  <si>
    <t>Leibihot Endres</t>
  </si>
  <si>
    <t>Lucky Loser</t>
  </si>
  <si>
    <t>Pfuhler Dancefloor</t>
  </si>
  <si>
    <t>Die 6 ?</t>
  </si>
  <si>
    <t>Wissensdurst</t>
  </si>
  <si>
    <t>Wois a wenig!</t>
  </si>
  <si>
    <t>Die Wombels</t>
  </si>
  <si>
    <t>Drei Engel für Mario</t>
  </si>
  <si>
    <t>Team Aperol</t>
  </si>
  <si>
    <t>07.09.</t>
  </si>
  <si>
    <t>Geringverdiener</t>
  </si>
  <si>
    <t>Die Scheinheiligen 3</t>
  </si>
  <si>
    <t>Südschweden</t>
  </si>
  <si>
    <t>Die ??? + 4</t>
  </si>
  <si>
    <t>An die Theke: 4 Bier aufs Haus bitte</t>
  </si>
  <si>
    <t>Lorenz &amp; die Gruftis</t>
  </si>
  <si>
    <t>21.09.</t>
  </si>
  <si>
    <t>Die Bankdrücker</t>
  </si>
  <si>
    <t>Saubagasch</t>
  </si>
  <si>
    <t>First Try</t>
  </si>
  <si>
    <t>28.09.</t>
  </si>
  <si>
    <t>Onlyfriends.ie</t>
  </si>
  <si>
    <t>The Gambling 5</t>
  </si>
  <si>
    <t>Die Vollidioten</t>
  </si>
  <si>
    <t>Theke Ausen</t>
  </si>
  <si>
    <t>Fantastische Bierwesen</t>
  </si>
  <si>
    <t>05.10.</t>
  </si>
  <si>
    <t>Quizzelbande</t>
  </si>
  <si>
    <t>Baby Boomer</t>
  </si>
  <si>
    <t>Amore-Crew</t>
  </si>
  <si>
    <t>Team OBAN</t>
  </si>
  <si>
    <t>Tristan</t>
  </si>
  <si>
    <t>19.10.</t>
  </si>
  <si>
    <t>12.10.</t>
  </si>
  <si>
    <t>Jugges Team</t>
  </si>
  <si>
    <t>Prosecco Mädels</t>
  </si>
  <si>
    <t>SM Gang</t>
  </si>
  <si>
    <t>Susi &amp; Caro</t>
  </si>
  <si>
    <t>Die 500 ???</t>
  </si>
  <si>
    <t>Freibier</t>
  </si>
  <si>
    <t>1893</t>
  </si>
  <si>
    <t>Stille Teilhaber</t>
  </si>
  <si>
    <t>Tee fours'</t>
  </si>
  <si>
    <t>Paddy Shamrock</t>
  </si>
  <si>
    <t>Exquiz me?</t>
  </si>
  <si>
    <t>26.10.</t>
  </si>
  <si>
    <t>Schmierwurschd</t>
  </si>
  <si>
    <t>Die zwei ??</t>
  </si>
  <si>
    <t>Royal mit Käse</t>
  </si>
  <si>
    <t>Atacke</t>
  </si>
  <si>
    <t>02.11.</t>
  </si>
  <si>
    <t>Black Addelheid</t>
  </si>
  <si>
    <t>Die Win-Thistler</t>
  </si>
  <si>
    <t>Marc von der Alb</t>
  </si>
  <si>
    <t>FMMM</t>
  </si>
  <si>
    <t>Goolagoon</t>
  </si>
  <si>
    <t>Best Pubquizzer in Town</t>
  </si>
  <si>
    <t>09.11.</t>
  </si>
  <si>
    <t>PennyTussen</t>
  </si>
  <si>
    <t>R&amp;R</t>
  </si>
  <si>
    <t>16.11.</t>
  </si>
  <si>
    <t>Madelstreff</t>
  </si>
  <si>
    <t>Quasselbande</t>
  </si>
  <si>
    <t>Stammtisch</t>
  </si>
  <si>
    <t>Goldgirls</t>
  </si>
  <si>
    <t>23.11.</t>
  </si>
  <si>
    <t>Tisch zwoi sch z'kloi</t>
  </si>
  <si>
    <t>Senioren-Aktivitätengruppe</t>
  </si>
  <si>
    <t>Wuschel</t>
  </si>
  <si>
    <t>Willie Stroker</t>
  </si>
  <si>
    <t>Die 5 Scheinheiligen</t>
  </si>
  <si>
    <t>Uhlsche Sippe</t>
  </si>
  <si>
    <t>30.11.</t>
  </si>
  <si>
    <t>Der Stift geht nicht</t>
  </si>
  <si>
    <t>Die Klabusterbeeren</t>
  </si>
  <si>
    <t>Aperolies</t>
  </si>
  <si>
    <t>Team Wicky</t>
  </si>
  <si>
    <t>4 Secrets</t>
  </si>
  <si>
    <t>Peter &amp; Paul</t>
  </si>
  <si>
    <t>07.12.</t>
  </si>
  <si>
    <t>Nacht is</t>
  </si>
  <si>
    <t>Höllegen Kollegen</t>
  </si>
  <si>
    <t>Mia Hend koin Nama Du Grasdackel</t>
  </si>
  <si>
    <t>Hey Siri</t>
  </si>
  <si>
    <t>K-Löwe</t>
  </si>
  <si>
    <t>Bed and Breakfast</t>
  </si>
  <si>
    <t>Die zwei ratlosen Damen</t>
  </si>
  <si>
    <t>Team ohne Namen</t>
  </si>
  <si>
    <t>Skudden</t>
  </si>
  <si>
    <t>14.12.</t>
  </si>
  <si>
    <t>21.12.</t>
  </si>
  <si>
    <t>Guiness 5</t>
  </si>
  <si>
    <t>Screaming Banshees</t>
  </si>
  <si>
    <t>MosEisleyCrew</t>
  </si>
  <si>
    <t>SchiesserFeinripp</t>
  </si>
  <si>
    <t>BETRIEBSURLAUB</t>
  </si>
  <si>
    <t>30.03.2024 (Sa)</t>
  </si>
  <si>
    <t>Moritz + Harald</t>
  </si>
  <si>
    <t>Anzahl Quizze 2024</t>
  </si>
  <si>
    <t>28.12.</t>
  </si>
  <si>
    <t>Die drei ???</t>
  </si>
  <si>
    <t>Die goldene Karotte</t>
  </si>
  <si>
    <t>Toscana Fan-Boy*innen</t>
  </si>
  <si>
    <t>Ent“Herz“Jaka</t>
  </si>
  <si>
    <t>Team Moritz</t>
  </si>
  <si>
    <t>12h-Quiz-Special mit QM Frank</t>
  </si>
  <si>
    <t>04.01.</t>
  </si>
  <si>
    <t>Marvin</t>
  </si>
  <si>
    <t>Die 2 ??</t>
  </si>
  <si>
    <t>Cosmos + 2</t>
  </si>
  <si>
    <t>Wechselstrom Gleichstrom</t>
  </si>
  <si>
    <t>Five-Six-Ready-Go</t>
  </si>
  <si>
    <t>Kellerkindes</t>
  </si>
  <si>
    <t>Team Bar</t>
  </si>
  <si>
    <t>Tisch zwoi</t>
  </si>
  <si>
    <t>Nordhofen</t>
  </si>
  <si>
    <t>18.01.</t>
  </si>
  <si>
    <t>5 Frischlinge</t>
  </si>
  <si>
    <t>Badminton</t>
  </si>
  <si>
    <t>Die Genialen</t>
  </si>
  <si>
    <t>Feierabendcrew</t>
  </si>
  <si>
    <t>Die Wizards</t>
  </si>
  <si>
    <t>Leiter für Kundenzufriedenheit</t>
  </si>
  <si>
    <t>Quizzeldackel</t>
  </si>
  <si>
    <t>Kaffeeklatsch</t>
  </si>
  <si>
    <t>25.01.</t>
  </si>
  <si>
    <t>Neuseelandlons</t>
  </si>
  <si>
    <t>Gropperivs</t>
  </si>
  <si>
    <t>KaJaWaFl</t>
  </si>
  <si>
    <t>MeSchlam</t>
  </si>
  <si>
    <t>Amerika</t>
  </si>
  <si>
    <t>Die Geburtstagshilde</t>
  </si>
  <si>
    <t>Anfängerglück</t>
  </si>
  <si>
    <t>44AB</t>
  </si>
  <si>
    <t>Knowing Viral</t>
  </si>
  <si>
    <t>Spontanos</t>
  </si>
  <si>
    <t>01.02.</t>
  </si>
  <si>
    <t>Das goldene Trio</t>
  </si>
  <si>
    <t>Team Chaos</t>
  </si>
  <si>
    <t>No-Eye-Dears</t>
  </si>
  <si>
    <t>Crazy Ones</t>
  </si>
  <si>
    <t>Slow Horses</t>
  </si>
  <si>
    <t>Mos-Eisley-Crew</t>
  </si>
  <si>
    <t>08.02.</t>
  </si>
  <si>
    <t>Milchschnitte to go</t>
  </si>
  <si>
    <t>Diewissadellesondgwinnadaubestimmtvielleicht</t>
  </si>
  <si>
    <t>Die Leiden des Jesus Quiztus</t>
  </si>
  <si>
    <t>L und J</t>
  </si>
  <si>
    <t>Team Miller</t>
  </si>
  <si>
    <t>15.02.</t>
  </si>
  <si>
    <t>Friedels</t>
  </si>
  <si>
    <t>The T-Team</t>
  </si>
  <si>
    <t>Tisch 29</t>
  </si>
  <si>
    <t>Keksbrösel</t>
  </si>
  <si>
    <t>Cameron Highlands</t>
  </si>
  <si>
    <t>wegen Bier hier</t>
  </si>
  <si>
    <t>22.02.</t>
  </si>
  <si>
    <t>Black Flag</t>
  </si>
  <si>
    <t>Quizzy McQuizface</t>
  </si>
  <si>
    <t>Der Schöne und seine Biester</t>
  </si>
  <si>
    <t>Exquiz Me</t>
  </si>
  <si>
    <t>29.02.</t>
  </si>
  <si>
    <t>Lady Gaga</t>
  </si>
  <si>
    <t>Die Quizly Bärenbande</t>
  </si>
  <si>
    <t>Tisch 17</t>
  </si>
  <si>
    <t>Chicken-Five</t>
  </si>
  <si>
    <t>Weingeister</t>
  </si>
  <si>
    <t>Fabi Majo</t>
  </si>
  <si>
    <t>Das B-Team</t>
  </si>
  <si>
    <t>Chicks</t>
  </si>
  <si>
    <t>07.03.</t>
  </si>
  <si>
    <t>Die Bürgermeister Quengelharts</t>
  </si>
  <si>
    <t>14.03.</t>
  </si>
  <si>
    <t>Die Friedduls</t>
  </si>
  <si>
    <t>Quizzed Mizzed</t>
  </si>
  <si>
    <t>Biberbande</t>
  </si>
  <si>
    <t>Rhabarber Barbaras Bar Barbaren</t>
  </si>
  <si>
    <t>Kulturkreis 162</t>
  </si>
  <si>
    <t>Bruch</t>
  </si>
  <si>
    <t>Schon die Umwelt, Fahr Bus</t>
  </si>
  <si>
    <t>I hon koi Ahnung</t>
  </si>
  <si>
    <t>21.03.</t>
  </si>
  <si>
    <t>Poodle Doodle</t>
  </si>
  <si>
    <t>Dreamteam</t>
  </si>
  <si>
    <t>Team Piano</t>
  </si>
  <si>
    <t>Lieber 10 statt gehen</t>
  </si>
  <si>
    <t>OKAY</t>
  </si>
  <si>
    <t>28.03.</t>
  </si>
  <si>
    <t>Idd war Speed</t>
  </si>
  <si>
    <t>Nix</t>
  </si>
  <si>
    <t>B berg City</t>
  </si>
  <si>
    <t>The unknowns</t>
  </si>
  <si>
    <t>Die Millers</t>
  </si>
  <si>
    <t>Rum &amp; Ehre</t>
  </si>
  <si>
    <t>Runde1</t>
  </si>
  <si>
    <t>Runde2</t>
  </si>
  <si>
    <t>Runde3</t>
  </si>
  <si>
    <t>Runde4</t>
  </si>
  <si>
    <t>Runde5</t>
  </si>
  <si>
    <t>Runde6</t>
  </si>
  <si>
    <t>Runde7</t>
  </si>
  <si>
    <t>Runde8</t>
  </si>
  <si>
    <t>Runde9</t>
  </si>
  <si>
    <t>Runde10</t>
  </si>
  <si>
    <t>Runde11</t>
  </si>
  <si>
    <t>Runde12</t>
  </si>
  <si>
    <t>Runde13</t>
  </si>
  <si>
    <t>Runde14</t>
  </si>
  <si>
    <t>Runde15</t>
  </si>
  <si>
    <t>Runde16</t>
  </si>
  <si>
    <t>Runde17</t>
  </si>
  <si>
    <t>Runde18</t>
  </si>
  <si>
    <t>Limbo</t>
  </si>
  <si>
    <t>Runde19</t>
  </si>
  <si>
    <t>Runde20</t>
  </si>
  <si>
    <t>Runde21</t>
  </si>
  <si>
    <t>Gsindel</t>
  </si>
  <si>
    <t>Die Hundsgefickten (Shell Ass)</t>
  </si>
  <si>
    <t>Quizty fifty</t>
  </si>
  <si>
    <t>Done the lonely</t>
  </si>
  <si>
    <t>Exquiz Me!</t>
  </si>
  <si>
    <t>A-Team</t>
  </si>
  <si>
    <t>5 Musketiere</t>
  </si>
  <si>
    <t>Team Pub</t>
  </si>
  <si>
    <t>The real pans</t>
  </si>
  <si>
    <t>Teilnehmer</t>
  </si>
  <si>
    <t>04.04.</t>
  </si>
  <si>
    <t>Die Quizzenslücken</t>
  </si>
  <si>
    <t>NighSpa - DayDrinking</t>
  </si>
  <si>
    <t>Matze is' krank</t>
  </si>
  <si>
    <t>Lagarulin</t>
  </si>
  <si>
    <t>Die 5 und das ?</t>
  </si>
  <si>
    <t>11.04.</t>
  </si>
  <si>
    <t>Susis Tanem Jungs</t>
  </si>
  <si>
    <t>Inglemar</t>
  </si>
  <si>
    <t>HKS 13</t>
  </si>
  <si>
    <t>Theke 5</t>
  </si>
  <si>
    <t>18.04.</t>
  </si>
  <si>
    <t>25.04.</t>
  </si>
  <si>
    <t>Team Buggy</t>
  </si>
  <si>
    <t>Edel Guard Brothers</t>
  </si>
  <si>
    <t>Quizzy Sour</t>
  </si>
  <si>
    <t>Fuchsenpower</t>
  </si>
  <si>
    <t>Die Quizgeburten</t>
  </si>
  <si>
    <t>Stuhl-Gang</t>
  </si>
  <si>
    <t>Bellamonte</t>
  </si>
  <si>
    <t>So spielt man in Chicago</t>
  </si>
  <si>
    <t>Die Tagessuppe</t>
  </si>
  <si>
    <t>B(ee)roniacs</t>
  </si>
  <si>
    <t>Steel-Team</t>
  </si>
  <si>
    <t>XY-ungelöst</t>
  </si>
  <si>
    <t>Old Men</t>
  </si>
  <si>
    <t>02.05.</t>
  </si>
  <si>
    <t>Floisch-Buddies</t>
  </si>
  <si>
    <t>Team Bingo</t>
  </si>
  <si>
    <t>Guinness 3</t>
  </si>
  <si>
    <t>Unteres Drittel</t>
  </si>
  <si>
    <t>09.05.</t>
  </si>
  <si>
    <t>Die fränkischen Vier</t>
  </si>
  <si>
    <t>Dreistein</t>
  </si>
  <si>
    <t>23.05.</t>
  </si>
  <si>
    <t>Caprini</t>
  </si>
  <si>
    <t>Team Theke</t>
  </si>
  <si>
    <t>06.06.</t>
  </si>
  <si>
    <t>30.05.</t>
  </si>
  <si>
    <t>Die drei lustigen Zwei</t>
  </si>
  <si>
    <t>Bier schon wieder</t>
  </si>
  <si>
    <t>Mostköpfle</t>
  </si>
  <si>
    <t>Rätsel-Rabauken</t>
  </si>
  <si>
    <t>Team Quiztoph Kolumbus</t>
  </si>
  <si>
    <t>Strammdisch</t>
  </si>
  <si>
    <t>La Chouffe</t>
  </si>
  <si>
    <t>Mir fällt's glei ei</t>
  </si>
  <si>
    <t>Genialen Griller</t>
  </si>
  <si>
    <t>Die Wahnsinnigen</t>
  </si>
  <si>
    <t>Team Frösche</t>
  </si>
  <si>
    <t>Exquiz me!</t>
  </si>
  <si>
    <t>13.06.</t>
  </si>
  <si>
    <t>20.06.</t>
  </si>
  <si>
    <t>Kulturkreis 102</t>
  </si>
  <si>
    <t>The Maleus</t>
  </si>
  <si>
    <t>SAMS</t>
  </si>
  <si>
    <t>Moosdeifel</t>
  </si>
  <si>
    <t>Die Frieddels</t>
  </si>
  <si>
    <t>Durchschnittssenker(innen)</t>
  </si>
  <si>
    <t>Gumbger Weibla</t>
  </si>
  <si>
    <t>Die 3</t>
  </si>
  <si>
    <t>Die zündelnde Idee</t>
  </si>
  <si>
    <t>Zevhal</t>
  </si>
  <si>
    <t>27.06.</t>
  </si>
  <si>
    <t>The lonely fields of Wiley</t>
  </si>
  <si>
    <t>Team Poirot</t>
  </si>
  <si>
    <t>Entes Nest</t>
  </si>
  <si>
    <t>BBQ Team Allgäu</t>
  </si>
  <si>
    <t>04.07.</t>
  </si>
  <si>
    <t>Lucky Punch</t>
  </si>
  <si>
    <t>Die Kochlöffel</t>
  </si>
  <si>
    <t>Bernhard's Bienengang</t>
  </si>
  <si>
    <t>Die 5 ?</t>
  </si>
  <si>
    <t>Wasserhasser</t>
  </si>
  <si>
    <t>Sitzquizzer</t>
  </si>
  <si>
    <t>11.07.</t>
  </si>
  <si>
    <t>Die zwei ahnungslosen Damen</t>
  </si>
  <si>
    <t>Die Wasserscheuen</t>
  </si>
  <si>
    <t>Die Leuchten</t>
  </si>
  <si>
    <t>TSV</t>
  </si>
  <si>
    <t>Die 5 Ahnungslosen</t>
  </si>
  <si>
    <t>Schnuggis</t>
  </si>
  <si>
    <t>18.07.</t>
  </si>
  <si>
    <t>Fish &amp; Chips</t>
  </si>
  <si>
    <t>Pubalapub</t>
  </si>
  <si>
    <t>50 Shades of Quiz</t>
  </si>
  <si>
    <t>Wüli's</t>
  </si>
  <si>
    <t>25.07.</t>
  </si>
  <si>
    <t>Jesus Quiztus</t>
  </si>
  <si>
    <t>Schwäbisch-Westfälisch</t>
  </si>
  <si>
    <t>The Vulvas</t>
  </si>
  <si>
    <t>Herr Baum</t>
  </si>
  <si>
    <t>Lazy Holidays</t>
  </si>
  <si>
    <t>01.08.</t>
  </si>
  <si>
    <t>08.08.</t>
  </si>
  <si>
    <t>Schlaura</t>
  </si>
  <si>
    <t>The Mukes &amp; Ralf</t>
  </si>
  <si>
    <t>Gummibärenbande</t>
  </si>
  <si>
    <t>Die Baschmüs</t>
  </si>
  <si>
    <t>St. Monika Kita</t>
  </si>
  <si>
    <t>Cool Family</t>
  </si>
  <si>
    <t>Triple Tea</t>
  </si>
  <si>
    <t>Die Wombles</t>
  </si>
  <si>
    <t>dumme Hummeln</t>
  </si>
  <si>
    <t>Die drei Quizgetiere</t>
  </si>
  <si>
    <t>Misteulen</t>
  </si>
  <si>
    <t>Team Litfaßsäule</t>
  </si>
  <si>
    <t>Quiz Füchse</t>
  </si>
  <si>
    <t>15.08.</t>
  </si>
  <si>
    <t>5,6 ready - go</t>
  </si>
  <si>
    <t>BBF ButterBierFlaschen</t>
  </si>
  <si>
    <t>Zebras</t>
  </si>
  <si>
    <t>Pfeffer, Salz, 123</t>
  </si>
  <si>
    <t>Pünklich zu Runde 2</t>
  </si>
  <si>
    <t>Sommer Special mit QM Frank</t>
  </si>
  <si>
    <t>22.08.</t>
  </si>
  <si>
    <t>Zwetschgenschnecke</t>
  </si>
  <si>
    <t>5-6-ready go</t>
  </si>
  <si>
    <t>Die Sonderschüler</t>
  </si>
  <si>
    <t>Auswertungsfehler</t>
  </si>
  <si>
    <t>U&amp;S</t>
  </si>
  <si>
    <t>Tobak</t>
  </si>
  <si>
    <t>kein Quiz - Ufersausen</t>
  </si>
  <si>
    <t>Finale</t>
  </si>
  <si>
    <t>29.08.</t>
  </si>
  <si>
    <t>Abtaucher</t>
  </si>
  <si>
    <t>Best performing Idiots</t>
  </si>
  <si>
    <t>Rätsel Racker</t>
  </si>
  <si>
    <t>ReRoRaPH</t>
  </si>
  <si>
    <t>Donnervögel</t>
  </si>
  <si>
    <t>05.09.</t>
  </si>
  <si>
    <t>Die Quizly Bären</t>
  </si>
  <si>
    <t>Die Zeugen Jonas</t>
  </si>
  <si>
    <t>Fake Taxis Drivers</t>
  </si>
  <si>
    <t>Die Günis</t>
  </si>
  <si>
    <t>Engelmayers &amp; Co</t>
  </si>
  <si>
    <t>Schneggis</t>
  </si>
  <si>
    <t>19.09.</t>
  </si>
  <si>
    <t>Supersüßlingshelden</t>
  </si>
  <si>
    <t>Zurken Güchter</t>
  </si>
  <si>
    <t>Quizzel-Dizzel</t>
  </si>
  <si>
    <t>Die Schnaps-Ideen</t>
  </si>
  <si>
    <t>Wogant</t>
  </si>
  <si>
    <t>26.09.</t>
  </si>
  <si>
    <t>Maximus Dummus</t>
  </si>
  <si>
    <t>Pebble Stone</t>
  </si>
  <si>
    <t>Team am Klavier</t>
  </si>
  <si>
    <t>Elanca</t>
  </si>
  <si>
    <t>10.10.</t>
  </si>
  <si>
    <t>Deff Metal Unicorns</t>
  </si>
  <si>
    <t>Die Illertal Gamblers</t>
  </si>
  <si>
    <t>Der Whiskeymixer mixt den Whiskey mit dem Whiskeymixer</t>
  </si>
  <si>
    <t>1. Schlepphoden</t>
  </si>
  <si>
    <t>D&amp;D Team</t>
  </si>
  <si>
    <t>Weiss wer was</t>
  </si>
  <si>
    <t>Babyfrei</t>
  </si>
  <si>
    <t>17.10.</t>
  </si>
  <si>
    <t>Katy Peri</t>
  </si>
  <si>
    <t>Queensi</t>
  </si>
  <si>
    <t>24.10.</t>
  </si>
  <si>
    <t>31.10.</t>
  </si>
  <si>
    <t>Quiztopher Robin</t>
  </si>
  <si>
    <t>Clubb Gscheitle</t>
  </si>
  <si>
    <t>Tisch 9</t>
  </si>
  <si>
    <t>Die vier Bierfische von Tisch 4</t>
  </si>
  <si>
    <t>Die mit dem Asiaten</t>
  </si>
  <si>
    <t>Me &amp; You</t>
  </si>
  <si>
    <t>Greenteam</t>
  </si>
  <si>
    <t>Sanyboys</t>
  </si>
  <si>
    <t>Anna + Elsa</t>
  </si>
  <si>
    <t>Die Datendackel</t>
  </si>
  <si>
    <t>1. FC Stehts bemüht</t>
  </si>
  <si>
    <t>07.11.</t>
  </si>
  <si>
    <t>Besserwisser</t>
  </si>
  <si>
    <t>Team 1</t>
  </si>
  <si>
    <t>Kaiserpinguine</t>
  </si>
  <si>
    <t>The winning Double</t>
  </si>
  <si>
    <t>OBAN</t>
  </si>
  <si>
    <t>14.11.</t>
  </si>
  <si>
    <t>First Class</t>
  </si>
  <si>
    <t>Die guten Kindermänner</t>
  </si>
  <si>
    <t>Pulveraffen</t>
  </si>
  <si>
    <t>NiMaKa</t>
  </si>
  <si>
    <t>Kiki</t>
  </si>
  <si>
    <t>Susi von Herzblatt</t>
  </si>
  <si>
    <t>21.11.</t>
  </si>
  <si>
    <t>Wo, wenn nicht hier?</t>
  </si>
  <si>
    <t>Hausel &amp; Gretel</t>
  </si>
  <si>
    <t>28.11.</t>
  </si>
  <si>
    <t>Mit Glück</t>
  </si>
  <si>
    <t>Blues</t>
  </si>
  <si>
    <t>Heit mit Faua</t>
  </si>
  <si>
    <t>Streifenhörnchen</t>
  </si>
  <si>
    <t>05.12.</t>
  </si>
  <si>
    <t>Clever Pigs</t>
  </si>
  <si>
    <t>Hei Feif</t>
  </si>
  <si>
    <t>Hinz &amp; Kunz</t>
  </si>
  <si>
    <t>12.12.</t>
  </si>
  <si>
    <t>Smartinis</t>
  </si>
  <si>
    <t>Distribution-Girls</t>
  </si>
  <si>
    <t>Fellners Fan-Club</t>
  </si>
  <si>
    <t>Basisbegabt</t>
  </si>
  <si>
    <t>Pfandsammler</t>
  </si>
  <si>
    <t>19.12.</t>
  </si>
  <si>
    <t>Die Fünf und das Fragezeichnen</t>
  </si>
  <si>
    <t>The last Quizmas</t>
  </si>
  <si>
    <t>Das Team das ich persönlich am Besten finde</t>
  </si>
  <si>
    <t>MWG Mums</t>
  </si>
  <si>
    <t>02.01.2025</t>
  </si>
  <si>
    <t>Oba rechts</t>
  </si>
  <si>
    <t>Bawü</t>
  </si>
  <si>
    <t>Kapsala</t>
  </si>
  <si>
    <t>Edle Lichta</t>
  </si>
  <si>
    <t>Freundschaft rostet nicht!</t>
  </si>
  <si>
    <t>Whiskey S[chl]auer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</si>
</sst>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/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272"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AZ308" totalsRowShown="0" headerRowDxfId="271" dataDxfId="270">
  <sortState xmlns:xlrd2="http://schemas.microsoft.com/office/spreadsheetml/2017/richdata2" ref="A2:AZ308">
    <sortCondition descending="1" ref="C1:C308"/>
  </sortState>
  <tableColumns count="52">
    <tableColumn id="1" xr3:uid="{68301009-9EB4-4BA8-84BF-DEC5EDE39908}" name="Platz" dataDxfId="269"/>
    <tableColumn id="2" xr3:uid="{ED01F2FF-72A2-4C57-996B-EEB8F2517107}" name="Team"/>
    <tableColumn id="4" xr3:uid="{192B6A1B-264A-44E0-BA69-C551580BEFF3}" name="Gesamt" dataDxfId="268">
      <calculatedColumnFormula>SUM(E2:AZ2)</calculatedColumnFormula>
    </tableColumn>
    <tableColumn id="30" xr3:uid="{14C8C000-3C46-4436-9155-463FE15F15DE}" name="Teilnahmen" dataDxfId="267">
      <calculatedColumnFormula>COUNT(E2:AZ2)</calculatedColumnFormula>
    </tableColumn>
    <tableColumn id="52" xr3:uid="{CC7CF8FD-ADAE-4F6A-A6C8-36A2809A477B}" name="02.01.2025" dataDxfId="266"/>
    <tableColumn id="50" xr3:uid="{80ADFD67-7C53-4B02-B1D3-B741EF4041F9}" name="19.12." dataDxfId="265"/>
    <tableColumn id="49" xr3:uid="{E36C2E07-7E6F-4BCD-BB79-D62E6AA7D53A}" name="12.12." dataDxfId="264"/>
    <tableColumn id="48" xr3:uid="{0AC74B42-C5C3-4EEF-A923-5EBDB1D701A5}" name="05.12." dataDxfId="263"/>
    <tableColumn id="47" xr3:uid="{FABAE419-D747-4E82-8F02-14C05422F387}" name="28.11." dataDxfId="262"/>
    <tableColumn id="46" xr3:uid="{B32FB055-581E-4173-9063-EE865D3909CA}" name="21.11." dataDxfId="261"/>
    <tableColumn id="45" xr3:uid="{6EFFC571-140C-4375-9A2D-15BBB4D8988B}" name="14.11." dataDxfId="260"/>
    <tableColumn id="44" xr3:uid="{7497C074-D9CE-4A36-A236-4C177212C893}" name="07.11." dataDxfId="259"/>
    <tableColumn id="43" xr3:uid="{21B3C24F-36A6-424B-96E6-2AF305B8EC69}" name="31.10." dataDxfId="258"/>
    <tableColumn id="42" xr3:uid="{A11076D3-9A1D-47B7-B01D-BB02586ABA22}" name="24.10." dataDxfId="257"/>
    <tableColumn id="41" xr3:uid="{03C2912E-22AB-4A68-BC50-1ABE18E4C0F3}" name="17.10." dataDxfId="256"/>
    <tableColumn id="40" xr3:uid="{0E8B28F6-A3A7-4228-9B11-A1EDE87EBA08}" name="10.10." dataDxfId="255"/>
    <tableColumn id="39" xr3:uid="{8021E3B5-2F64-4A6E-8F8E-1EF571CE1440}" name="26.09." dataDxfId="254"/>
    <tableColumn id="38" xr3:uid="{139A3AAC-D4D0-461D-B1B7-70D7067643B2}" name="19.09." dataDxfId="253"/>
    <tableColumn id="37" xr3:uid="{8217081B-1571-44B2-85E8-80D7A110FC2C}" name="05.09." dataDxfId="252"/>
    <tableColumn id="36" xr3:uid="{51189176-1444-479E-9945-84B26C3A466E}" name="29.08." dataDxfId="251"/>
    <tableColumn id="35" xr3:uid="{44E23BA3-A8E2-47C4-86E5-C46268C5C95B}" name="22.08." dataDxfId="250"/>
    <tableColumn id="34" xr3:uid="{FE860BF1-CB2B-46E9-B150-E8F02D1502BC}" name="15.08." dataDxfId="249"/>
    <tableColumn id="33" xr3:uid="{FD85D6CF-E500-417A-B2B1-5267EEEE7883}" name="08.08." dataDxfId="248"/>
    <tableColumn id="32" xr3:uid="{C1F49E86-9DC5-4989-9E56-CDED75B66B57}" name="01.08." dataDxfId="247"/>
    <tableColumn id="31" xr3:uid="{780D0B7D-8352-4497-8037-0853253F94CA}" name="25.07." dataDxfId="246"/>
    <tableColumn id="29" xr3:uid="{F3B3F72B-1A2F-4E8B-8A3D-0FEF4572CE23}" name="18.07." dataDxfId="245"/>
    <tableColumn id="28" xr3:uid="{7ECD7545-20FB-4880-A826-6A11374D4B37}" name="11.07." dataDxfId="244"/>
    <tableColumn id="27" xr3:uid="{164E7329-3752-4223-BF88-D4CF6F30F96D}" name="04.07." dataDxfId="243"/>
    <tableColumn id="26" xr3:uid="{723FA887-6D3A-44DC-8F6B-9294C24DCCDD}" name="27.06." dataDxfId="242"/>
    <tableColumn id="25" xr3:uid="{604FBCFC-86EC-4024-BB22-4613D392CAA8}" name="20.06." dataDxfId="241"/>
    <tableColumn id="24" xr3:uid="{B3606201-DA72-48A1-A699-CBFAB5BA3F3E}" name="13.06." dataDxfId="240"/>
    <tableColumn id="23" xr3:uid="{AE693C73-A5FD-4809-AAE8-59EFD2A93C54}" name="06.06." dataDxfId="239"/>
    <tableColumn id="22" xr3:uid="{FB971377-E94B-48FC-9ECC-9EDDA0DB0066}" name="30.05." dataDxfId="238"/>
    <tableColumn id="21" xr3:uid="{7C5C0395-C929-45D5-B1E4-CE88D016037C}" name="23.05." dataDxfId="237"/>
    <tableColumn id="20" xr3:uid="{124241DD-4DA4-4166-9268-B3E7B888135F}" name="09.05." dataDxfId="236"/>
    <tableColumn id="19" xr3:uid="{EF9B0E29-A073-42ED-8947-3CFDCC630FA3}" name="02.05." dataDxfId="235"/>
    <tableColumn id="18" xr3:uid="{ACDCC2FD-400F-455E-A5D9-DFA6B866A847}" name="25.04." dataDxfId="234"/>
    <tableColumn id="17" xr3:uid="{4FEABF02-135E-429B-942B-7065B7E3069E}" name="18.04." dataDxfId="233"/>
    <tableColumn id="16" xr3:uid="{AD596897-4A5D-4B7A-964B-9BD797D8AC23}" name="11.04." dataDxfId="232"/>
    <tableColumn id="15" xr3:uid="{5C9F6827-09C4-4513-A3A2-582EF384A82B}" name="04.04." dataDxfId="231"/>
    <tableColumn id="14" xr3:uid="{4AACF871-E751-40AB-B779-9CDFCF9FD62A}" name="28.03." dataDxfId="230"/>
    <tableColumn id="12" xr3:uid="{B3E1201D-6599-4154-8091-030E06D9AD41}" name="21.03." dataDxfId="229"/>
    <tableColumn id="11" xr3:uid="{967C86F6-7A3E-4CD1-921A-D533725047A3}" name="14.03." dataDxfId="228"/>
    <tableColumn id="13" xr3:uid="{DE0EDB2E-B9B6-489A-AC25-6ED3D7035B8C}" name="07.03." dataDxfId="227"/>
    <tableColumn id="10" xr3:uid="{4AA97A8D-2804-4A07-8319-76CB947A1EFD}" name="29.02." dataDxfId="226"/>
    <tableColumn id="9" xr3:uid="{97B0BA22-8BCC-4771-808C-A6F3E4AC09AB}" name="22.02." dataDxfId="225"/>
    <tableColumn id="8" xr3:uid="{C9989C84-1DE6-42EF-93A2-D4BEB20D9828}" name="15.02." dataDxfId="224"/>
    <tableColumn id="7" xr3:uid="{36D53477-09CF-43D5-9765-F023EF9DA8DF}" name="08.02." dataDxfId="223"/>
    <tableColumn id="6" xr3:uid="{788C4C24-0148-4721-9479-6D68FC55B49C}" name="01.02." dataDxfId="222"/>
    <tableColumn id="5" xr3:uid="{BE74D26E-ED8B-4CEB-ABFC-C60FF139E756}" name="25.01." dataDxfId="221"/>
    <tableColumn id="3" xr3:uid="{EF0F7B5D-E622-4200-B329-5DD7FB912B51}" name="18.01." dataDxfId="220"/>
    <tableColumn id="51" xr3:uid="{B999C358-008E-4B57-9719-888D41F608FD}" name="04.01." dataDxfId="2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D0C202-6011-4C7B-92B4-4E87F0863C09}" name="Tabelle256" displayName="Tabelle256" ref="A1:BA261" totalsRowShown="0" headerRowDxfId="218" dataDxfId="217">
  <sortState xmlns:xlrd2="http://schemas.microsoft.com/office/spreadsheetml/2017/richdata2" ref="A2:BA261">
    <sortCondition descending="1" ref="C1:C261"/>
  </sortState>
  <tableColumns count="53">
    <tableColumn id="1" xr3:uid="{3221D8A4-782C-48ED-8AA0-4DCC62486064}" name="Platz" dataDxfId="216"/>
    <tableColumn id="2" xr3:uid="{2312FC1B-2798-4101-B0AB-5338F55C4CD6}" name="Team"/>
    <tableColumn id="4" xr3:uid="{7927D8A8-6373-4942-AEA5-CDD234C90BEF}" name="Gesamt" dataDxfId="215">
      <calculatedColumnFormula>SUM(E2:BA2)</calculatedColumnFormula>
    </tableColumn>
    <tableColumn id="30" xr3:uid="{2A864E47-88C1-4B67-B899-AC6EB3FA5044}" name="Teilnahmen" dataDxfId="214">
      <calculatedColumnFormula>COUNT(E2:BA2)</calculatedColumnFormula>
    </tableColumn>
    <tableColumn id="53" xr3:uid="{C4AAF91A-FAAE-40FB-828D-0ED20DC9A2D9}" name="28.12." dataDxfId="213"/>
    <tableColumn id="52" xr3:uid="{1FF1B4D9-9D27-4E67-982F-4EDB5A0CB7EC}" name="21.12." dataDxfId="212"/>
    <tableColumn id="50" xr3:uid="{C3A9CFF5-505B-4BF2-A1F9-CD85727E8F92}" name="14.12." dataDxfId="211"/>
    <tableColumn id="49" xr3:uid="{72223C99-3FC6-4B70-A65D-5E39A047419A}" name="07.12." dataDxfId="210"/>
    <tableColumn id="48" xr3:uid="{ED618D16-83A4-4521-A1E1-A2A4EA59CFE7}" name="30.11." dataDxfId="209"/>
    <tableColumn id="47" xr3:uid="{AB4768DC-7C56-4FFE-9B73-E5BC3914AD08}" name="23.11." dataDxfId="208"/>
    <tableColumn id="46" xr3:uid="{D2039D5C-04AB-4FDB-8FBC-4A5A78D74A2F}" name="16.11." dataDxfId="207"/>
    <tableColumn id="45" xr3:uid="{FEB77A7B-D69D-4B73-9DFB-73385B08A0F7}" name="09.11." dataDxfId="206"/>
    <tableColumn id="44" xr3:uid="{FA62B798-7087-4CE2-A822-00416CC9BF97}" name="02.11." dataDxfId="205"/>
    <tableColumn id="43" xr3:uid="{08E1947C-1562-4AED-B0BF-0C56E3291182}" name="26.10." dataDxfId="204"/>
    <tableColumn id="42" xr3:uid="{3AE11DB5-AB34-46BD-92A6-F03CBA2424E7}" name="19.10." dataDxfId="203"/>
    <tableColumn id="41" xr3:uid="{523682CA-E727-4775-9352-F8BD5EB412E6}" name="12.10." dataDxfId="202"/>
    <tableColumn id="40" xr3:uid="{DF9780D2-35DD-4992-9075-A6D852A5542D}" name="05.10." dataDxfId="201"/>
    <tableColumn id="39" xr3:uid="{419BF964-52F0-4FA9-B963-827EEC959E45}" name="28.09." dataDxfId="200"/>
    <tableColumn id="38" xr3:uid="{FDF52B7B-0CC3-482C-9303-81C5DFDCC061}" name="21.09." dataDxfId="199"/>
    <tableColumn id="37" xr3:uid="{CA21B290-40C2-40C4-9987-ED7F1DBC6EAF}" name="07.09." dataDxfId="198"/>
    <tableColumn id="36" xr3:uid="{F1328495-9330-40E2-9843-C66EAF5EAEE8}" name="31.08." dataDxfId="197"/>
    <tableColumn id="35" xr3:uid="{742E1468-42D2-4767-BF84-81B440EEBA76}" name="24.08." dataDxfId="196"/>
    <tableColumn id="34" xr3:uid="{55869E51-6644-47F2-9B2A-22A268A8827E}" name="17.08." dataDxfId="195"/>
    <tableColumn id="33" xr3:uid="{0F2AACA3-F30F-47EA-83F5-DE0AC0ACA649}" name="10.08." dataDxfId="194"/>
    <tableColumn id="32" xr3:uid="{C92F8248-513E-411E-9681-0AE73B859C49}" name="03.08." dataDxfId="193"/>
    <tableColumn id="31" xr3:uid="{AA35A24A-C01A-40E6-8620-610A227AC268}" name="27.07." dataDxfId="192"/>
    <tableColumn id="29" xr3:uid="{69428CE3-7FE9-4C9F-8008-4A793CA70927}" name="20.07." dataDxfId="191"/>
    <tableColumn id="28" xr3:uid="{E7C31B9D-6B93-40B4-92C9-90F21731E402}" name="13.07." dataDxfId="190"/>
    <tableColumn id="27" xr3:uid="{5AAD9F0C-8539-4ADA-BC3F-5B1E4AEA1058}" name="06.07." dataDxfId="189"/>
    <tableColumn id="26" xr3:uid="{F85FA831-4C3D-4C25-A8A9-C9282FB5DFF7}" name="29.06." dataDxfId="188"/>
    <tableColumn id="25" xr3:uid="{A2F8D9D9-3C0E-44B9-9FE4-2D61D3DB2CFC}" name="22.06." dataDxfId="187"/>
    <tableColumn id="24" xr3:uid="{C979306C-AD15-4739-A093-D795EAFBAD9D}" name="15.06." dataDxfId="186"/>
    <tableColumn id="23" xr3:uid="{ADBDB608-6AC7-4D60-A16F-C60A61955FCD}" name="08.06." dataDxfId="185"/>
    <tableColumn id="22" xr3:uid="{975DD994-EA5A-49DE-9318-B207454AC802}" name="01.06." dataDxfId="184"/>
    <tableColumn id="21" xr3:uid="{82AC8252-A2B8-4398-AF61-F10ACCE04661}" name="18.05." dataDxfId="183"/>
    <tableColumn id="20" xr3:uid="{74D0EDA9-03A9-45FD-BAC5-78514D3BC7EB}" name="11.05." dataDxfId="182"/>
    <tableColumn id="19" xr3:uid="{52CA37A8-C2D9-469C-88E1-59AD32542907}" name="04.05." dataDxfId="181"/>
    <tableColumn id="18" xr3:uid="{B1C1EA75-5015-4E92-B0C5-075730D332B6}" name="27.04." dataDxfId="180"/>
    <tableColumn id="17" xr3:uid="{C58CB4D6-C39E-41D3-B715-8BACCFCA36FD}" name="20.04." dataDxfId="179"/>
    <tableColumn id="16" xr3:uid="{A14A9C08-D900-4255-BB19-B231778B6994}" name="13.04." dataDxfId="178"/>
    <tableColumn id="15" xr3:uid="{27713858-C8BE-4041-AF6F-F07A08AF63EE}" name="06.04." dataDxfId="177"/>
    <tableColumn id="14" xr3:uid="{34D6556A-B2FC-4554-ADB9-1AC6C9949E35}" name="30.03." dataDxfId="176"/>
    <tableColumn id="13" xr3:uid="{0C74A13C-6260-4C07-BFFB-E450D23FDA28}" name="23.03." dataDxfId="175"/>
    <tableColumn id="12" xr3:uid="{CC1E7D4C-6779-44A6-A157-BA6AD5E59432}" name="16.03." dataDxfId="174"/>
    <tableColumn id="11" xr3:uid="{8B0BF749-4AA3-4456-A2FE-958565182A2B}" name="09.03." dataDxfId="173"/>
    <tableColumn id="10" xr3:uid="{3AFC17E7-BDF0-4375-B0B9-E17999A00269}" name="02.03." dataDxfId="172"/>
    <tableColumn id="9" xr3:uid="{36034500-705A-4386-98BB-0A5A9C1221BB}" name="23.02." dataDxfId="171"/>
    <tableColumn id="8" xr3:uid="{A6BEDD70-13EA-4C64-9092-E8103D680963}" name="16.02." dataDxfId="170"/>
    <tableColumn id="7" xr3:uid="{A3C1F165-94C7-4995-8443-E4C465CB18F0}" name="09.02." dataDxfId="169"/>
    <tableColumn id="6" xr3:uid="{C3CE8CB2-3F42-435F-B237-CC2AA38686EE}" name="02.02." dataDxfId="168"/>
    <tableColumn id="5" xr3:uid="{CB5A1DAE-63D1-47EA-AF37-80ABB06ADB75}" name="26.01." dataDxfId="167"/>
    <tableColumn id="3" xr3:uid="{35EDD3C4-EEBD-44B9-94FE-B38060D97AB1}" name="19.01." dataDxfId="166"/>
    <tableColumn id="51" xr3:uid="{EA34D1EC-062B-4CD0-BD7A-BD172A7B2F6F}" name="05.01." dataDxfId="16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0EDA54-6F83-48A8-8275-C97ED3C1A812}" name="Tabelle18" displayName="Tabelle18" ref="A1:Y21" headerRowDxfId="164" dataDxfId="163">
  <autoFilter ref="A1:Y21" xr:uid="{00000000-0001-0000-0000-000000000000}"/>
  <sortState xmlns:xlrd2="http://schemas.microsoft.com/office/spreadsheetml/2017/richdata2" ref="A2:Y21">
    <sortCondition descending="1" ref="C1:C21"/>
  </sortState>
  <tableColumns count="25">
    <tableColumn id="1" xr3:uid="{CAEAB08A-A9F3-42A2-AAB0-639B951428E2}" name="Team" totalsRowLabel="Ergebnis" dataDxfId="162" totalsRowDxfId="161"/>
    <tableColumn id="36" xr3:uid="{0BF2AA39-D0D3-4CFF-B62C-DC74D907790E}" name="Platz" dataDxfId="160" totalsRowDxfId="159">
      <calculatedColumnFormula>RANK(Tabelle18[[#This Row],[Punkte]],C:C,0)</calculatedColumnFormula>
    </tableColumn>
    <tableColumn id="3" xr3:uid="{0A549366-B5F7-46E9-B66A-834091F711F5}" name="Punkte" dataDxfId="158" totalsRowDxfId="157">
      <calculatedColumnFormula>SUM(Tabelle18[[#This Row],[Runde1]:[Runde21]])</calculatedColumnFormula>
    </tableColumn>
    <tableColumn id="8" xr3:uid="{68262FDE-F48D-4F10-89A6-792F7E6D2C8C}" name="Runde1" dataDxfId="156" totalsRowDxfId="155"/>
    <tableColumn id="9" xr3:uid="{A56A4F7B-B973-4082-9D36-C67865B2E271}" name="Runde2" dataDxfId="154" totalsRowDxfId="153"/>
    <tableColumn id="10" xr3:uid="{EFB64C8B-2E9E-41DD-9DD5-8A4AA2CC8EBC}" name="Runde3" dataDxfId="152" totalsRowDxfId="151"/>
    <tableColumn id="11" xr3:uid="{93F4FFB5-D675-43C0-A5F6-95762B1DD1D9}" name="Runde4" dataDxfId="150" totalsRowDxfId="149"/>
    <tableColumn id="16" xr3:uid="{0B6A147B-9B87-4BCE-8A9E-C51539A18C83}" name="Runde5" dataDxfId="148" totalsRowDxfId="147"/>
    <tableColumn id="17" xr3:uid="{F6F1081A-C518-4955-A960-70311D041C82}" name="Runde6" dataDxfId="146" totalsRowDxfId="145"/>
    <tableColumn id="18" xr3:uid="{7ED0E058-D07F-475A-A4B4-F543EC40DAE0}" name="Runde7" dataDxfId="144" totalsRowDxfId="143"/>
    <tableColumn id="19" xr3:uid="{26A27CFB-77F7-4232-B9EF-3698D8983CAB}" name="Runde8" dataDxfId="142" totalsRowDxfId="141"/>
    <tableColumn id="20" xr3:uid="{7DB7CB81-015D-4B2E-8983-37DCC55F572E}" name="Runde9" dataDxfId="140" totalsRowDxfId="139"/>
    <tableColumn id="21" xr3:uid="{F813F805-C0D5-4837-8550-1604D5AFC7AD}" name="Runde10" dataDxfId="138" totalsRowDxfId="137"/>
    <tableColumn id="22" xr3:uid="{6BF8122A-B95C-40B3-B791-CDCE0DB95C9E}" name="Runde11" dataDxfId="136" totalsRowDxfId="135"/>
    <tableColumn id="12" xr3:uid="{688AF4DA-45F8-43B3-9638-D58424E8D50A}" name="Runde12" dataDxfId="134" totalsRowDxfId="133"/>
    <tableColumn id="23" xr3:uid="{20D9F94D-B393-4B90-82B1-A9D2CF2E1112}" name="Runde13" dataDxfId="132" totalsRowDxfId="131"/>
    <tableColumn id="24" xr3:uid="{1350549A-B1A7-4DB5-8395-AA87036336B6}" name="Runde14" dataDxfId="130" totalsRowDxfId="129"/>
    <tableColumn id="25" xr3:uid="{DF5C7984-23CD-4B1A-8D47-88055431CFAB}" name="Runde15" dataDxfId="128" totalsRowDxfId="127"/>
    <tableColumn id="26" xr3:uid="{E321B9CD-652D-4E09-9E94-583996867B06}" name="Runde16" dataDxfId="126" totalsRowDxfId="125"/>
    <tableColumn id="27" xr3:uid="{25879521-921F-4F19-BC0B-79CA42D407E3}" name="Runde17" dataDxfId="124" totalsRowDxfId="123"/>
    <tableColumn id="28" xr3:uid="{F3C784D9-F5C1-4541-8EB0-0A8E5ECED251}" name="Runde18" dataDxfId="122" totalsRowDxfId="121"/>
    <tableColumn id="2" xr3:uid="{3767266E-B237-48D3-A98E-176C11E5CC00}" name="Limbo" dataDxfId="120" totalsRowDxfId="119"/>
    <tableColumn id="29" xr3:uid="{C37C7BC3-2464-4BC9-AF02-264E1777D312}" name="Runde19" dataDxfId="118" totalsRowDxfId="117"/>
    <tableColumn id="30" xr3:uid="{597BDE76-F1CF-4DC3-B2E6-CE81BE2CF1AA}" name="Runde20" dataDxfId="116" totalsRowDxfId="115"/>
    <tableColumn id="31" xr3:uid="{33D487F5-2D47-45A7-A58A-A69CDD10842F}" name="Runde21" dataDxfId="114" totalsRowDxfId="113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2" dataDxfId="111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0"/>
    <tableColumn id="2" xr3:uid="{DD3CC263-7B6E-46E8-B75C-E04D52F6D2A2}" name="Team"/>
    <tableColumn id="4" xr3:uid="{9E8DA466-474D-478F-89A7-77E7A957B4F3}" name="Gesamt" dataDxfId="109">
      <calculatedColumnFormula>SUM(D2:AZ2)</calculatedColumnFormula>
    </tableColumn>
    <tableColumn id="51" xr3:uid="{D80EE728-1D9F-4034-B0EA-A3959EE1D4F8}" name="29.12." dataDxfId="108"/>
    <tableColumn id="50" xr3:uid="{18DFC81C-536E-4DF4-8AC0-D07E087962B3}" name="22.12." dataDxfId="107"/>
    <tableColumn id="49" xr3:uid="{AA26FBD4-1205-433F-B9C4-575F1CDD6A8F}" name="15.12." dataDxfId="106"/>
    <tableColumn id="48" xr3:uid="{78E30105-E551-42F1-9378-5F3F4474D655}" name="08.12." dataDxfId="105"/>
    <tableColumn id="47" xr3:uid="{BE7F888E-B087-495F-9A4F-EEF20B6DD768}" name="01.12." dataDxfId="104"/>
    <tableColumn id="46" xr3:uid="{075DF1D4-AECF-46BE-893E-E6DC85B09ADF}" name="24.11." dataDxfId="103"/>
    <tableColumn id="45" xr3:uid="{B9663D90-D078-4FEF-A12F-873BD5F52606}" name="17.11." dataDxfId="102"/>
    <tableColumn id="44" xr3:uid="{38653FC4-630D-462E-9912-0056C9AF79E1}" name="10.11." dataDxfId="101"/>
    <tableColumn id="43" xr3:uid="{7D63DF10-165B-47D9-A5CA-CE5D4EB79B64}" name="03.11." dataDxfId="100"/>
    <tableColumn id="42" xr3:uid="{9795BA8C-B6F1-4E2E-A8D3-1428E64F3744}" name="27.10." dataDxfId="99"/>
    <tableColumn id="41" xr3:uid="{0602ED51-432A-4AA6-A922-8A4700A9F460}" name="20.10." dataDxfId="98"/>
    <tableColumn id="40" xr3:uid="{007DCE1D-BF6F-42A7-BC15-775A868394F5}" name="13.10." dataDxfId="97"/>
    <tableColumn id="39" xr3:uid="{F2C4627A-A1E1-4949-98D8-CC2AE4D90240}" name="06.10." dataDxfId="96"/>
    <tableColumn id="38" xr3:uid="{5F7E9FF0-0F17-4A6E-8D0A-11C291637573}" name="29.09." dataDxfId="95"/>
    <tableColumn id="37" xr3:uid="{08601D7D-78BA-4FA6-A2D1-231B5658496E}" name="22.09." dataDxfId="94"/>
    <tableColumn id="36" xr3:uid="{D0859B5C-4F00-4011-A95C-BC62783F6B8B}" name="08.09." dataDxfId="93"/>
    <tableColumn id="35" xr3:uid="{A2031D0A-F3AB-4248-AAE4-9FA7CFEC2042}" name="01.09." dataDxfId="92"/>
    <tableColumn id="34" xr3:uid="{19926C27-C30C-4149-947F-80B75DCD7DE9}" name="25.08." dataDxfId="91"/>
    <tableColumn id="33" xr3:uid="{1CBC101C-1E22-4B54-9A70-88BE63F85313}" name="18.08." dataDxfId="90"/>
    <tableColumn id="32" xr3:uid="{58F001FC-50D6-4010-B615-A812350DCF5D}" name="11.08." dataDxfId="89"/>
    <tableColumn id="31" xr3:uid="{0976B145-4E93-4918-9EFB-2DACB1AADE98}" name="04.08." dataDxfId="88"/>
    <tableColumn id="30" xr3:uid="{79704774-85D1-4E7B-92A1-6ACDA0EBAA4D}" name="28.07." dataDxfId="87"/>
    <tableColumn id="29" xr3:uid="{DD5CD095-F361-42C4-81BB-F9A9F09C06E6}" name="21.07." dataDxfId="86"/>
    <tableColumn id="28" xr3:uid="{E2C222EE-6B3C-4B4E-B117-34D3611678D6}" name="14.07." dataDxfId="85"/>
    <tableColumn id="27" xr3:uid="{9585FDFE-4270-417D-A155-2FBC758E0E30}" name="07.07." dataDxfId="84"/>
    <tableColumn id="26" xr3:uid="{2F083E7F-0218-4823-9073-D0DF524B0A7C}" name="30.06." dataDxfId="83"/>
    <tableColumn id="25" xr3:uid="{E9984F9C-6D9F-414F-8F31-6F821FD59665}" name="23.06." dataDxfId="82"/>
    <tableColumn id="24" xr3:uid="{2B7041E0-B44B-4672-82CA-DBAFF0C978FF}" name="16.06." dataDxfId="81"/>
    <tableColumn id="23" xr3:uid="{8C3EF5B3-A615-4B5C-9996-A24C0D50730C}" name="09.06." dataDxfId="80"/>
    <tableColumn id="22" xr3:uid="{F7F07538-4B1A-497B-B3AB-B47A021C265A}" name="02.06." dataDxfId="79"/>
    <tableColumn id="19" xr3:uid="{1C73BC20-E390-4A72-8226-0FF013A9746E}" name="26.05." dataDxfId="78"/>
    <tableColumn id="21" xr3:uid="{10B7A165-89BC-4252-861D-C8DEC26C6286}" name="19.05." dataDxfId="77"/>
    <tableColumn id="20" xr3:uid="{90954104-5244-44DC-A129-35604EDFC411}" name="12.05." dataDxfId="76"/>
    <tableColumn id="18" xr3:uid="{0666B8EF-96CE-4472-BC39-2F37E78C2E5F}" name="05.05." dataDxfId="75"/>
    <tableColumn id="17" xr3:uid="{6007B83D-2534-4CE0-86E8-9C9611C9A478}" name="28.04." dataDxfId="74"/>
    <tableColumn id="16" xr3:uid="{0E2C6871-1534-4FAF-9552-8206AA58016E}" name="21.04." dataDxfId="73"/>
    <tableColumn id="15" xr3:uid="{80F06FC4-6FFD-4F30-A7E6-CB599FF6B169}" name="07.04." dataDxfId="72"/>
    <tableColumn id="14" xr3:uid="{0BD00466-1C22-42DB-9C81-DE9D7A3ECD67}" name="31.03." dataDxfId="71"/>
    <tableColumn id="13" xr3:uid="{4DD8AA38-F65D-4729-B7E2-E8C8CAD0725A}" name="24.03." dataDxfId="70"/>
    <tableColumn id="12" xr3:uid="{3D53FFC8-47D4-4100-995E-D3B67A558CF4}" name="17.03." dataDxfId="69"/>
    <tableColumn id="11" xr3:uid="{3CE38233-FE76-4970-8433-DB41116A1174}" name="10.03." dataDxfId="68"/>
    <tableColumn id="10" xr3:uid="{5E0BE3AF-8B28-4BFE-8FC4-076F9988A4E8}" name="03.03." dataDxfId="67"/>
    <tableColumn id="9" xr3:uid="{C7394EDA-724D-4024-B6CF-430C321669D5}" name="24.02." dataDxfId="66"/>
    <tableColumn id="8" xr3:uid="{BC653F04-F122-421F-B8DF-C44FB722ADD5}" name="17.02." dataDxfId="65"/>
    <tableColumn id="7" xr3:uid="{A8A2A906-38E1-4903-B6A6-2E64EAF56A3D}" name="10.02." dataDxfId="64"/>
    <tableColumn id="6" xr3:uid="{9DA4D889-BCCE-46B0-B2BC-2C9B69B37AE1}" name="03.02." dataDxfId="63"/>
    <tableColumn id="5" xr3:uid="{89BEC0E4-E832-4854-BCC3-D44EC805B952}" name="27.01." dataDxfId="62"/>
    <tableColumn id="3" xr3:uid="{29BBA1A4-E900-4AEA-9654-E92388475F9D}" name="20.01." dataDxfId="61"/>
    <tableColumn id="56" xr3:uid="{6857F6B0-55B9-4141-8B7A-50E746853B1D}" name="06.01." dataDxfId="60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59" dataDxfId="58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57"/>
    <tableColumn id="2" xr3:uid="{130A3EA8-358A-4294-8BC4-C14B730E396B}" name="Team"/>
    <tableColumn id="3" xr3:uid="{D933E0D2-D237-464B-A480-66D173B21B75}" name="Punkte" dataDxfId="56">
      <calculatedColumnFormula>SUM(E2:BD2)</calculatedColumnFormula>
    </tableColumn>
    <tableColumn id="43" xr3:uid="{D997E48B-7E3C-4B50-B844-65213375E1BC}" name="Teilnahmen" dataDxfId="55">
      <calculatedColumnFormula>COUNT(Tabelle2[[#This Row],[30.10.]:[bis 23.01.]])</calculatedColumnFormula>
    </tableColumn>
    <tableColumn id="56" xr3:uid="{1D86AC17-291A-451A-8ACB-6746543508B4}" name="30.10." dataDxfId="54"/>
    <tableColumn id="55" xr3:uid="{3823C996-1AF3-44DF-99E0-3A4DDC576D4C}" name="23.12." dataDxfId="53"/>
    <tableColumn id="54" xr3:uid="{BCBEDF02-AC93-4F9A-A5E1-8F0A8ABD0435}" name="16.12." dataDxfId="52"/>
    <tableColumn id="53" xr3:uid="{F01327E2-5085-4F58-8BB3-75AA5AE3E7F6}" name="09.12." dataDxfId="51"/>
    <tableColumn id="52" xr3:uid="{311C9712-59BD-405A-9DF3-24F0AC250977}" name="02.12." dataDxfId="50"/>
    <tableColumn id="51" xr3:uid="{767657A9-651E-44A0-9547-45AAA1A35C16}" name="25.11." dataDxfId="49"/>
    <tableColumn id="50" xr3:uid="{899CC119-7680-4C74-A5A3-F79AECF64C43}" name="18.11." dataDxfId="48"/>
    <tableColumn id="49" xr3:uid="{269F5E56-8F23-4D19-9BA7-56D868ED9226}" name="11.11." dataDxfId="47"/>
    <tableColumn id="48" xr3:uid="{6F566D4F-7980-4498-A6F9-8117E12FD88D}" name="4.11." dataDxfId="46"/>
    <tableColumn id="47" xr3:uid="{76AB2801-67FF-4FD7-A1BF-B412DB456ED4}" name="28.10." dataDxfId="45"/>
    <tableColumn id="46" xr3:uid="{53E05325-2207-4A9F-B78D-0A00F127AD6D}" name="21.10." dataDxfId="44"/>
    <tableColumn id="45" xr3:uid="{2C5365E9-1731-41E9-A21F-03079D44EA56}" name="14.10." dataDxfId="43"/>
    <tableColumn id="44" xr3:uid="{CEDE5EB9-EB50-40A2-870B-97744CA0ACA4}" name="07.10." dataDxfId="42"/>
    <tableColumn id="42" xr3:uid="{ED84636D-3A1C-4A9A-9C57-EE4EB0998B8C}" name="30.09." dataDxfId="41"/>
    <tableColumn id="41" xr3:uid="{AE4E6F21-AC56-42E6-A230-3AF55DDAE83D}" name="25.09." dataDxfId="40"/>
    <tableColumn id="40" xr3:uid="{7BBE8A0E-EA59-4749-878D-F8F11FFF1C60}" name="09.09." dataDxfId="39"/>
    <tableColumn id="39" xr3:uid="{FE3BF706-722C-4DA4-BADE-F43BABFD21C2}" name="02.09." dataDxfId="38"/>
    <tableColumn id="38" xr3:uid="{9E01D260-C5DA-4F82-A66E-1B77C3034344}" name="26.08." dataDxfId="37"/>
    <tableColumn id="37" xr3:uid="{53500BDD-9521-4DAE-BE93-F46B75B0F6DD}" name="19.08." dataDxfId="36"/>
    <tableColumn id="36" xr3:uid="{95F934CB-F8D8-4FD9-9CBF-CB9A13830068}" name="12.08." dataDxfId="35"/>
    <tableColumn id="35" xr3:uid="{7F96C328-25FF-4281-B2F7-2D668874181D}" name="05.08." dataDxfId="34"/>
    <tableColumn id="34" xr3:uid="{73556C1E-1A38-4B40-97EA-1DFD5A964A5F}" name="29.07." dataDxfId="33"/>
    <tableColumn id="33" xr3:uid="{8E1A63C5-249D-43BE-A600-F31D8DA93217}" name="22.07." dataDxfId="32"/>
    <tableColumn id="32" xr3:uid="{12209E3E-B71D-429D-9E98-16CB9EAB3B34}" name="15.07." dataDxfId="31"/>
    <tableColumn id="31" xr3:uid="{E21AD359-50E1-46AB-9E0F-DAB0B896D1DE}" name="08.07." dataDxfId="30"/>
    <tableColumn id="30" xr3:uid="{A065B2A5-5D4E-4DC0-88C0-C1ADC08BC37C}" name="01.07." dataDxfId="29"/>
    <tableColumn id="29" xr3:uid="{22B625E6-CF41-4539-B63C-84B24A10B95D}" name="24.06." dataDxfId="28"/>
    <tableColumn id="28" xr3:uid="{86C25308-220D-4CFE-B0D0-B0AD2BF7F209}" name="29.10." dataDxfId="27"/>
    <tableColumn id="27" xr3:uid="{8E563CBF-FAAF-4122-9725-ACB6714C96F0}" name="22.10." dataDxfId="26"/>
    <tableColumn id="26" xr3:uid="{7079FBE5-D0E3-44D4-8C93-F1994A049382}" name="15.10." dataDxfId="25"/>
    <tableColumn id="25" xr3:uid="{F23A4609-1C91-49F1-B423-8C149117BD87}" name="08.10." dataDxfId="24"/>
    <tableColumn id="24" xr3:uid="{0B4C19E8-43A7-491A-93D1-F91E6A0DC5F3}" name="01.10." dataDxfId="23"/>
    <tableColumn id="23" xr3:uid="{56AF68AC-55C8-49C7-A17E-453F996F540B}" name="24.09." dataDxfId="22"/>
    <tableColumn id="22" xr3:uid="{27519F6D-527D-4A14-9B9B-A73DD28F03E4}" name="17.09." dataDxfId="21"/>
    <tableColumn id="21" xr3:uid="{2E36E0F4-DDF6-4416-AC20-BB1C11D34648}" name="03.09." dataDxfId="20"/>
    <tableColumn id="20" xr3:uid="{B3000B62-B2EC-4967-A5AC-94C2710D2677}" name="27.08." dataDxfId="19"/>
    <tableColumn id="19" xr3:uid="{80D15D75-E7F0-43B0-803D-320CB95FB0FC}" name="20.08." dataDxfId="18"/>
    <tableColumn id="18" xr3:uid="{B3CD6FB7-C9AE-427A-B351-27C9263337A8}" name="13.08." dataDxfId="17"/>
    <tableColumn id="16" xr3:uid="{211B1EC8-4A4C-4106-A683-2443B6DA22D9}" name="06.08." dataDxfId="16"/>
    <tableColumn id="14" xr3:uid="{85C862DB-3D29-4405-94B7-F17268D8B4A2}" name="30.07." dataDxfId="15"/>
    <tableColumn id="4" xr3:uid="{4C5483E1-0F71-4456-B67F-639FDEE7239A}" name="23.07." dataDxfId="14"/>
    <tableColumn id="15" xr3:uid="{6F6A72DC-CDE7-4F39-A5D9-ACF5F36C944D}" name="16.07." dataDxfId="13"/>
    <tableColumn id="17" xr3:uid="{1389343C-D6AA-4233-AD87-4C88305E3948}" name="09.07." dataDxfId="12"/>
    <tableColumn id="5" xr3:uid="{B7ABFB27-8A92-4C32-9078-78E50978A1AF}" name="02.07." dataDxfId="11"/>
    <tableColumn id="6" xr3:uid="{361252C1-A788-4646-AA9C-F5C29EB60127}" name="26.06." dataDxfId="10"/>
    <tableColumn id="7" xr3:uid="{D2FBD160-1E64-4734-ADE6-C6698B01309B}" name="12.03." dataDxfId="9"/>
    <tableColumn id="8" xr3:uid="{19FA072B-00E7-4C01-BD1E-18CF9E45FFAC}" name="05.03." dataDxfId="8"/>
    <tableColumn id="9" xr3:uid="{AB3EAAF6-749A-4159-A350-5C39DAC96E54}" name="27.02." dataDxfId="7"/>
    <tableColumn id="10" xr3:uid="{C604DFB0-CF99-4556-9A10-FBDC409A408C}" name="20.02." dataDxfId="6"/>
    <tableColumn id="11" xr3:uid="{E5FA4FC7-7931-4931-8420-B326588FFE78}" name="13.02." dataDxfId="5"/>
    <tableColumn id="12" xr3:uid="{82DFEA61-21E3-4687-A072-2B5FDAC03295}" name="30.01." dataDxfId="4"/>
    <tableColumn id="13" xr3:uid="{2AC6FF04-46DB-4B57-B6EA-29838E5DF9F5}" name="bis 23.01." dataDxfId="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2"/>
    <tableColumn id="2" xr3:uid="{00000000-0010-0000-0000-000002000000}" name="Team"/>
    <tableColumn id="3" xr3:uid="{00000000-0010-0000-0000-000003000000}" name="Punkte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AZ310"/>
  <sheetViews>
    <sheetView tabSelected="1" zoomScaleNormal="100" workbookViewId="0">
      <selection activeCell="D308" sqref="A1:D308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5" width="10.140625" style="1" customWidth="1"/>
    <col min="6" max="44" width="6.140625" style="1" bestFit="1" customWidth="1"/>
    <col min="45" max="46" width="6.140625" bestFit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9" t="s">
        <v>1407</v>
      </c>
      <c r="F1" s="27" t="s">
        <v>1402</v>
      </c>
      <c r="G1" s="27" t="s">
        <v>1396</v>
      </c>
      <c r="H1" s="27" t="s">
        <v>1392</v>
      </c>
      <c r="I1" s="27" t="s">
        <v>1387</v>
      </c>
      <c r="J1" s="27" t="s">
        <v>1384</v>
      </c>
      <c r="K1" s="27" t="s">
        <v>1377</v>
      </c>
      <c r="L1" s="27" t="s">
        <v>1371</v>
      </c>
      <c r="M1" s="27" t="s">
        <v>1359</v>
      </c>
      <c r="N1" s="27" t="s">
        <v>1358</v>
      </c>
      <c r="O1" s="27" t="s">
        <v>1355</v>
      </c>
      <c r="P1" s="27" t="s">
        <v>1347</v>
      </c>
      <c r="Q1" s="27" t="s">
        <v>1342</v>
      </c>
      <c r="R1" s="27" t="s">
        <v>1336</v>
      </c>
      <c r="S1" s="27" t="s">
        <v>1329</v>
      </c>
      <c r="T1" s="27" t="s">
        <v>1323</v>
      </c>
      <c r="U1" s="27" t="s">
        <v>1314</v>
      </c>
      <c r="V1" s="27" t="s">
        <v>1307</v>
      </c>
      <c r="W1" s="27" t="s">
        <v>1293</v>
      </c>
      <c r="X1" s="27" t="s">
        <v>1292</v>
      </c>
      <c r="Y1" s="27" t="s">
        <v>1286</v>
      </c>
      <c r="Z1" s="27" t="s">
        <v>1281</v>
      </c>
      <c r="AA1" s="27" t="s">
        <v>1274</v>
      </c>
      <c r="AB1" s="27" t="s">
        <v>1267</v>
      </c>
      <c r="AC1" s="27" t="s">
        <v>1262</v>
      </c>
      <c r="AD1" s="27" t="s">
        <v>1251</v>
      </c>
      <c r="AE1" s="27" t="s">
        <v>1250</v>
      </c>
      <c r="AF1" s="27" t="s">
        <v>1236</v>
      </c>
      <c r="AG1" s="27" t="s">
        <v>1237</v>
      </c>
      <c r="AH1" s="27" t="s">
        <v>1233</v>
      </c>
      <c r="AI1" s="27" t="s">
        <v>1230</v>
      </c>
      <c r="AJ1" s="27" t="s">
        <v>1225</v>
      </c>
      <c r="AK1" s="27" t="s">
        <v>1211</v>
      </c>
      <c r="AL1" s="27" t="s">
        <v>1210</v>
      </c>
      <c r="AM1" s="27" t="s">
        <v>1205</v>
      </c>
      <c r="AN1" s="27" t="s">
        <v>1199</v>
      </c>
      <c r="AO1" s="27" t="s">
        <v>1160</v>
      </c>
      <c r="AP1" s="28" t="s">
        <v>1154</v>
      </c>
      <c r="AQ1" s="27" t="s">
        <v>1145</v>
      </c>
      <c r="AR1" s="27" t="s">
        <v>1143</v>
      </c>
      <c r="AS1" s="27" t="s">
        <v>1134</v>
      </c>
      <c r="AT1" s="27" t="s">
        <v>1129</v>
      </c>
      <c r="AU1" s="27" t="s">
        <v>1122</v>
      </c>
      <c r="AV1" s="27" t="s">
        <v>1116</v>
      </c>
      <c r="AW1" s="27" t="s">
        <v>1109</v>
      </c>
      <c r="AX1" s="27" t="s">
        <v>1098</v>
      </c>
      <c r="AY1" s="27" t="s">
        <v>1089</v>
      </c>
      <c r="AZ1" s="27" t="s">
        <v>1079</v>
      </c>
    </row>
    <row r="2" spans="1:52" x14ac:dyDescent="0.25">
      <c r="A2" s="1">
        <v>1</v>
      </c>
      <c r="B2" t="s">
        <v>62</v>
      </c>
      <c r="C2" s="1">
        <f t="shared" ref="C2:C65" si="0">SUM(E2:AZ2)</f>
        <v>1419</v>
      </c>
      <c r="D2" s="1">
        <f t="shared" ref="D2:D65" si="1">COUNT(E2:AZ2)</f>
        <v>48</v>
      </c>
      <c r="E2" s="1">
        <v>50</v>
      </c>
      <c r="F2" s="1">
        <v>30</v>
      </c>
      <c r="G2" s="1">
        <v>35</v>
      </c>
      <c r="H2" s="1">
        <v>30</v>
      </c>
      <c r="I2" s="1">
        <v>34</v>
      </c>
      <c r="J2" s="1">
        <v>29</v>
      </c>
      <c r="K2" s="1">
        <v>17</v>
      </c>
      <c r="L2" s="1">
        <v>32</v>
      </c>
      <c r="M2" s="1">
        <v>19</v>
      </c>
      <c r="N2" s="1">
        <v>25</v>
      </c>
      <c r="O2" s="1">
        <v>22</v>
      </c>
      <c r="P2" s="1">
        <v>26</v>
      </c>
      <c r="Q2" s="1">
        <v>35</v>
      </c>
      <c r="R2" s="1">
        <v>39</v>
      </c>
      <c r="S2" s="1">
        <v>25</v>
      </c>
      <c r="T2" s="1">
        <v>26</v>
      </c>
      <c r="U2" s="1">
        <v>23</v>
      </c>
      <c r="V2" s="1">
        <v>25</v>
      </c>
      <c r="W2" s="1">
        <v>36</v>
      </c>
      <c r="X2" s="1">
        <v>22</v>
      </c>
      <c r="Y2" s="1">
        <v>40</v>
      </c>
      <c r="Z2" s="1">
        <v>26</v>
      </c>
      <c r="AA2" s="1">
        <v>26</v>
      </c>
      <c r="AB2" s="1">
        <v>27</v>
      </c>
      <c r="AC2" s="1">
        <v>37</v>
      </c>
      <c r="AD2" s="1">
        <v>31</v>
      </c>
      <c r="AE2" s="1">
        <v>32</v>
      </c>
      <c r="AF2" s="1">
        <v>31</v>
      </c>
      <c r="AG2" s="1">
        <v>26</v>
      </c>
      <c r="AH2" s="1">
        <v>33</v>
      </c>
      <c r="AI2" s="1">
        <v>30</v>
      </c>
      <c r="AJ2" s="1">
        <v>22</v>
      </c>
      <c r="AK2" s="1">
        <v>25</v>
      </c>
      <c r="AL2" s="1">
        <v>35</v>
      </c>
      <c r="AM2" s="1">
        <v>27</v>
      </c>
      <c r="AN2" s="1">
        <v>36</v>
      </c>
      <c r="AO2" s="1">
        <v>27</v>
      </c>
      <c r="AP2" s="1">
        <v>32</v>
      </c>
      <c r="AQ2" s="1">
        <v>35</v>
      </c>
      <c r="AR2" s="1">
        <v>27</v>
      </c>
      <c r="AS2" s="1">
        <v>28</v>
      </c>
      <c r="AT2" s="1">
        <v>22</v>
      </c>
      <c r="AU2" s="1">
        <v>30</v>
      </c>
      <c r="AV2" s="1">
        <v>35</v>
      </c>
      <c r="AW2" s="1">
        <v>25</v>
      </c>
      <c r="AX2" s="1">
        <v>29</v>
      </c>
      <c r="AY2" s="1">
        <v>27</v>
      </c>
      <c r="AZ2" s="1">
        <v>38</v>
      </c>
    </row>
    <row r="3" spans="1:52" x14ac:dyDescent="0.25">
      <c r="A3" s="1">
        <v>2</v>
      </c>
      <c r="B3" t="s">
        <v>839</v>
      </c>
      <c r="C3" s="1">
        <f t="shared" si="0"/>
        <v>1404</v>
      </c>
      <c r="D3" s="1">
        <f t="shared" si="1"/>
        <v>48</v>
      </c>
      <c r="E3" s="1">
        <v>44</v>
      </c>
      <c r="F3" s="1">
        <v>33</v>
      </c>
      <c r="G3" s="1">
        <v>37</v>
      </c>
      <c r="H3" s="1">
        <v>27</v>
      </c>
      <c r="I3" s="1">
        <v>33</v>
      </c>
      <c r="J3" s="1">
        <v>35</v>
      </c>
      <c r="K3" s="1">
        <v>23</v>
      </c>
      <c r="L3" s="1">
        <v>25</v>
      </c>
      <c r="M3" s="1">
        <v>26</v>
      </c>
      <c r="N3" s="1">
        <v>26</v>
      </c>
      <c r="O3" s="1">
        <v>31</v>
      </c>
      <c r="P3" s="1">
        <v>35</v>
      </c>
      <c r="Q3" s="1">
        <v>30</v>
      </c>
      <c r="R3" s="1">
        <v>42</v>
      </c>
      <c r="S3" s="1">
        <v>26</v>
      </c>
      <c r="T3" s="1">
        <v>25</v>
      </c>
      <c r="U3" s="1">
        <v>21</v>
      </c>
      <c r="V3" s="1">
        <v>32</v>
      </c>
      <c r="W3" s="1">
        <v>35</v>
      </c>
      <c r="X3" s="1">
        <v>16</v>
      </c>
      <c r="Y3" s="1">
        <v>34</v>
      </c>
      <c r="Z3" s="1">
        <v>24</v>
      </c>
      <c r="AA3" s="1">
        <v>24</v>
      </c>
      <c r="AB3" s="1">
        <v>23</v>
      </c>
      <c r="AC3" s="1">
        <v>43</v>
      </c>
      <c r="AD3" s="1">
        <v>38</v>
      </c>
      <c r="AE3" s="1">
        <v>35</v>
      </c>
      <c r="AF3" s="1">
        <v>33</v>
      </c>
      <c r="AG3" s="1">
        <v>25</v>
      </c>
      <c r="AH3" s="1">
        <v>31</v>
      </c>
      <c r="AI3" s="1">
        <v>20</v>
      </c>
      <c r="AJ3" s="1">
        <v>20</v>
      </c>
      <c r="AK3" s="1">
        <v>24</v>
      </c>
      <c r="AL3" s="1">
        <v>31</v>
      </c>
      <c r="AM3" s="1">
        <v>23</v>
      </c>
      <c r="AN3" s="1">
        <v>29</v>
      </c>
      <c r="AO3" s="1">
        <v>31</v>
      </c>
      <c r="AP3" s="1">
        <v>21</v>
      </c>
      <c r="AQ3" s="1">
        <v>26</v>
      </c>
      <c r="AR3" s="1">
        <v>22</v>
      </c>
      <c r="AS3" s="1">
        <v>35</v>
      </c>
      <c r="AT3" s="1">
        <v>26</v>
      </c>
      <c r="AU3" s="1">
        <v>24</v>
      </c>
      <c r="AV3" s="1">
        <v>38</v>
      </c>
      <c r="AW3" s="1">
        <v>26</v>
      </c>
      <c r="AX3" s="1">
        <v>32</v>
      </c>
      <c r="AY3" s="1">
        <v>29</v>
      </c>
      <c r="AZ3" s="1">
        <v>35</v>
      </c>
    </row>
    <row r="4" spans="1:52" x14ac:dyDescent="0.25">
      <c r="A4" s="1">
        <v>3</v>
      </c>
      <c r="B4" t="s">
        <v>59</v>
      </c>
      <c r="C4" s="1">
        <f t="shared" si="0"/>
        <v>1383</v>
      </c>
      <c r="D4" s="1">
        <f t="shared" si="1"/>
        <v>48</v>
      </c>
      <c r="E4" s="1">
        <v>49</v>
      </c>
      <c r="F4" s="1">
        <v>30</v>
      </c>
      <c r="G4" s="1">
        <v>31</v>
      </c>
      <c r="H4" s="1">
        <v>30</v>
      </c>
      <c r="I4" s="1">
        <v>32</v>
      </c>
      <c r="J4" s="1">
        <v>29</v>
      </c>
      <c r="K4" s="1">
        <v>20</v>
      </c>
      <c r="L4" s="1">
        <v>32</v>
      </c>
      <c r="M4" s="1">
        <v>20</v>
      </c>
      <c r="N4" s="1">
        <v>24</v>
      </c>
      <c r="O4" s="1">
        <v>25</v>
      </c>
      <c r="P4" s="1">
        <v>31</v>
      </c>
      <c r="Q4" s="1">
        <v>34</v>
      </c>
      <c r="R4" s="1">
        <v>34</v>
      </c>
      <c r="S4" s="1">
        <v>31</v>
      </c>
      <c r="T4" s="1">
        <v>27</v>
      </c>
      <c r="U4" s="1">
        <v>22</v>
      </c>
      <c r="V4" s="1">
        <v>27</v>
      </c>
      <c r="W4" s="1">
        <v>32</v>
      </c>
      <c r="X4" s="1">
        <v>11</v>
      </c>
      <c r="Y4" s="1">
        <v>31</v>
      </c>
      <c r="Z4" s="1">
        <v>28</v>
      </c>
      <c r="AA4" s="1">
        <v>22</v>
      </c>
      <c r="AB4" s="1">
        <v>28</v>
      </c>
      <c r="AC4" s="1">
        <v>43</v>
      </c>
      <c r="AD4" s="1">
        <v>31</v>
      </c>
      <c r="AE4" s="1">
        <v>29</v>
      </c>
      <c r="AF4" s="1">
        <v>33</v>
      </c>
      <c r="AG4" s="1">
        <v>26</v>
      </c>
      <c r="AH4" s="1">
        <v>34</v>
      </c>
      <c r="AI4" s="1">
        <v>22</v>
      </c>
      <c r="AJ4" s="1">
        <v>16</v>
      </c>
      <c r="AK4" s="1">
        <v>26</v>
      </c>
      <c r="AL4" s="1">
        <v>33</v>
      </c>
      <c r="AM4" s="1">
        <v>34</v>
      </c>
      <c r="AN4" s="1">
        <v>31</v>
      </c>
      <c r="AO4" s="1">
        <v>24</v>
      </c>
      <c r="AP4" s="1">
        <v>31</v>
      </c>
      <c r="AQ4" s="1">
        <v>36</v>
      </c>
      <c r="AR4" s="1">
        <v>21</v>
      </c>
      <c r="AS4" s="1">
        <v>22</v>
      </c>
      <c r="AT4" s="1">
        <v>28</v>
      </c>
      <c r="AU4" s="1">
        <v>29</v>
      </c>
      <c r="AV4" s="1">
        <v>32</v>
      </c>
      <c r="AW4" s="1">
        <v>23</v>
      </c>
      <c r="AX4" s="1">
        <v>31</v>
      </c>
      <c r="AY4" s="1">
        <v>30</v>
      </c>
      <c r="AZ4" s="1">
        <v>38</v>
      </c>
    </row>
    <row r="5" spans="1:52" x14ac:dyDescent="0.25">
      <c r="A5" s="1">
        <v>4</v>
      </c>
      <c r="B5" t="s">
        <v>854</v>
      </c>
      <c r="C5" s="1">
        <f t="shared" si="0"/>
        <v>1347</v>
      </c>
      <c r="D5" s="1">
        <f t="shared" si="1"/>
        <v>48</v>
      </c>
      <c r="E5" s="1">
        <v>44</v>
      </c>
      <c r="F5" s="1">
        <v>28</v>
      </c>
      <c r="G5" s="1">
        <v>38</v>
      </c>
      <c r="H5" s="1">
        <v>29</v>
      </c>
      <c r="I5" s="1">
        <v>27</v>
      </c>
      <c r="J5" s="1">
        <v>20</v>
      </c>
      <c r="K5" s="1">
        <v>13</v>
      </c>
      <c r="L5" s="1">
        <v>29</v>
      </c>
      <c r="M5" s="1">
        <v>24</v>
      </c>
      <c r="N5" s="1">
        <v>24</v>
      </c>
      <c r="O5" s="1">
        <v>27</v>
      </c>
      <c r="P5" s="1">
        <v>35</v>
      </c>
      <c r="Q5" s="1">
        <v>28</v>
      </c>
      <c r="R5" s="1">
        <v>40</v>
      </c>
      <c r="S5" s="1">
        <v>34</v>
      </c>
      <c r="T5" s="1">
        <v>30</v>
      </c>
      <c r="U5" s="1">
        <v>21</v>
      </c>
      <c r="V5" s="1">
        <v>28</v>
      </c>
      <c r="W5" s="1">
        <v>40</v>
      </c>
      <c r="X5" s="1">
        <v>16</v>
      </c>
      <c r="Y5" s="1">
        <v>34</v>
      </c>
      <c r="Z5" s="1">
        <v>25</v>
      </c>
      <c r="AA5" s="1">
        <v>19</v>
      </c>
      <c r="AB5" s="1">
        <v>24</v>
      </c>
      <c r="AC5" s="1">
        <v>48</v>
      </c>
      <c r="AD5" s="1">
        <v>26</v>
      </c>
      <c r="AE5" s="1">
        <v>31</v>
      </c>
      <c r="AF5" s="1">
        <v>33</v>
      </c>
      <c r="AG5" s="1">
        <v>21</v>
      </c>
      <c r="AH5" s="1">
        <v>31</v>
      </c>
      <c r="AI5" s="1">
        <v>23</v>
      </c>
      <c r="AJ5" s="1">
        <v>18</v>
      </c>
      <c r="AK5" s="1">
        <v>26</v>
      </c>
      <c r="AL5" s="1">
        <v>29</v>
      </c>
      <c r="AM5" s="1">
        <v>33</v>
      </c>
      <c r="AN5" s="1">
        <v>35</v>
      </c>
      <c r="AO5" s="1">
        <v>22</v>
      </c>
      <c r="AP5" s="1">
        <v>23</v>
      </c>
      <c r="AQ5" s="1">
        <v>30</v>
      </c>
      <c r="AR5" s="1">
        <v>25</v>
      </c>
      <c r="AS5" s="1">
        <v>32</v>
      </c>
      <c r="AT5" s="1">
        <v>21</v>
      </c>
      <c r="AU5" s="1">
        <v>25</v>
      </c>
      <c r="AV5" s="1">
        <v>29</v>
      </c>
      <c r="AW5" s="1">
        <v>24</v>
      </c>
      <c r="AX5" s="1">
        <v>25</v>
      </c>
      <c r="AY5" s="1">
        <v>25</v>
      </c>
      <c r="AZ5" s="1">
        <v>35</v>
      </c>
    </row>
    <row r="6" spans="1:52" x14ac:dyDescent="0.25">
      <c r="A6" s="1">
        <v>5</v>
      </c>
      <c r="B6" t="s">
        <v>797</v>
      </c>
      <c r="C6" s="1">
        <f t="shared" si="0"/>
        <v>1339</v>
      </c>
      <c r="D6" s="1">
        <f t="shared" si="1"/>
        <v>48</v>
      </c>
      <c r="E6" s="1">
        <v>48</v>
      </c>
      <c r="F6" s="1">
        <v>32</v>
      </c>
      <c r="G6" s="1">
        <v>22</v>
      </c>
      <c r="H6" s="1">
        <v>31</v>
      </c>
      <c r="I6" s="1">
        <v>28</v>
      </c>
      <c r="J6" s="1">
        <v>27</v>
      </c>
      <c r="K6" s="1">
        <v>21</v>
      </c>
      <c r="L6" s="1">
        <v>33</v>
      </c>
      <c r="M6" s="1">
        <v>18</v>
      </c>
      <c r="N6" s="1">
        <v>25</v>
      </c>
      <c r="O6" s="1">
        <v>24</v>
      </c>
      <c r="P6" s="1">
        <v>26</v>
      </c>
      <c r="Q6" s="1">
        <v>18</v>
      </c>
      <c r="R6" s="1">
        <v>37</v>
      </c>
      <c r="S6" s="1">
        <v>25</v>
      </c>
      <c r="T6" s="1">
        <v>21</v>
      </c>
      <c r="U6" s="1">
        <v>24</v>
      </c>
      <c r="V6" s="1">
        <v>31</v>
      </c>
      <c r="W6" s="1">
        <v>32</v>
      </c>
      <c r="X6" s="1">
        <v>19</v>
      </c>
      <c r="Y6" s="1">
        <v>27</v>
      </c>
      <c r="Z6" s="1">
        <v>29</v>
      </c>
      <c r="AA6" s="1">
        <v>20</v>
      </c>
      <c r="AB6" s="1">
        <v>24</v>
      </c>
      <c r="AC6" s="1">
        <v>40</v>
      </c>
      <c r="AD6" s="1">
        <v>32</v>
      </c>
      <c r="AE6" s="1">
        <v>26</v>
      </c>
      <c r="AF6" s="1">
        <v>28</v>
      </c>
      <c r="AG6" s="1">
        <v>24</v>
      </c>
      <c r="AH6" s="1">
        <v>37</v>
      </c>
      <c r="AI6" s="1">
        <v>23</v>
      </c>
      <c r="AJ6" s="1">
        <v>26</v>
      </c>
      <c r="AK6" s="1">
        <v>26</v>
      </c>
      <c r="AL6" s="1">
        <v>34</v>
      </c>
      <c r="AM6" s="1">
        <v>20</v>
      </c>
      <c r="AN6" s="1">
        <v>34</v>
      </c>
      <c r="AO6" s="1">
        <v>27</v>
      </c>
      <c r="AP6" s="1">
        <v>30</v>
      </c>
      <c r="AQ6" s="1">
        <v>38</v>
      </c>
      <c r="AR6" s="1">
        <v>27</v>
      </c>
      <c r="AS6" s="1">
        <v>26</v>
      </c>
      <c r="AT6" s="1">
        <v>24</v>
      </c>
      <c r="AU6" s="1">
        <v>27</v>
      </c>
      <c r="AV6" s="1">
        <v>37</v>
      </c>
      <c r="AW6" s="1">
        <v>23</v>
      </c>
      <c r="AX6" s="1">
        <v>31</v>
      </c>
      <c r="AY6" s="1">
        <v>23</v>
      </c>
      <c r="AZ6" s="1">
        <v>34</v>
      </c>
    </row>
    <row r="7" spans="1:52" x14ac:dyDescent="0.25">
      <c r="A7" s="1">
        <v>6</v>
      </c>
      <c r="B7" t="s">
        <v>87</v>
      </c>
      <c r="C7" s="1">
        <f t="shared" si="0"/>
        <v>1301</v>
      </c>
      <c r="D7" s="1">
        <f t="shared" si="1"/>
        <v>48</v>
      </c>
      <c r="E7" s="1">
        <v>43</v>
      </c>
      <c r="F7" s="1">
        <v>27</v>
      </c>
      <c r="G7" s="1">
        <v>39</v>
      </c>
      <c r="H7" s="1">
        <v>30</v>
      </c>
      <c r="I7" s="1">
        <v>31</v>
      </c>
      <c r="J7" s="1">
        <v>22</v>
      </c>
      <c r="K7" s="1">
        <v>18</v>
      </c>
      <c r="L7" s="1">
        <v>27</v>
      </c>
      <c r="M7" s="1">
        <v>21</v>
      </c>
      <c r="N7" s="1">
        <v>21</v>
      </c>
      <c r="O7" s="1">
        <v>24</v>
      </c>
      <c r="P7" s="1">
        <v>35</v>
      </c>
      <c r="Q7" s="1">
        <v>27</v>
      </c>
      <c r="R7" s="1">
        <v>37</v>
      </c>
      <c r="S7" s="1">
        <v>29</v>
      </c>
      <c r="T7" s="1">
        <v>24</v>
      </c>
      <c r="U7" s="1">
        <v>27</v>
      </c>
      <c r="V7" s="1">
        <v>31</v>
      </c>
      <c r="W7" s="1">
        <v>31</v>
      </c>
      <c r="X7" s="1">
        <v>14</v>
      </c>
      <c r="Y7" s="1">
        <v>32</v>
      </c>
      <c r="Z7" s="1">
        <v>22</v>
      </c>
      <c r="AA7" s="1">
        <v>25</v>
      </c>
      <c r="AB7" s="1">
        <v>22</v>
      </c>
      <c r="AC7" s="1">
        <v>46</v>
      </c>
      <c r="AD7" s="1">
        <v>32</v>
      </c>
      <c r="AE7" s="1">
        <v>28</v>
      </c>
      <c r="AF7" s="1">
        <v>24</v>
      </c>
      <c r="AG7" s="1">
        <v>25</v>
      </c>
      <c r="AH7" s="1">
        <v>35</v>
      </c>
      <c r="AI7" s="1">
        <v>21</v>
      </c>
      <c r="AJ7" s="1">
        <v>17</v>
      </c>
      <c r="AK7" s="1">
        <v>15</v>
      </c>
      <c r="AL7" s="1">
        <v>30</v>
      </c>
      <c r="AM7" s="1">
        <v>26</v>
      </c>
      <c r="AN7" s="1">
        <v>31</v>
      </c>
      <c r="AO7" s="1">
        <v>26</v>
      </c>
      <c r="AP7" s="1">
        <v>27</v>
      </c>
      <c r="AQ7" s="1">
        <v>27</v>
      </c>
      <c r="AR7" s="1">
        <v>15</v>
      </c>
      <c r="AS7" s="1">
        <v>21</v>
      </c>
      <c r="AT7" s="1">
        <v>23</v>
      </c>
      <c r="AU7" s="1">
        <v>30</v>
      </c>
      <c r="AV7" s="1">
        <v>33</v>
      </c>
      <c r="AW7" s="1">
        <v>25</v>
      </c>
      <c r="AX7" s="1">
        <v>29</v>
      </c>
      <c r="AY7" s="1">
        <v>25</v>
      </c>
      <c r="AZ7" s="1">
        <v>31</v>
      </c>
    </row>
    <row r="8" spans="1:52" x14ac:dyDescent="0.25">
      <c r="A8" s="1">
        <v>7</v>
      </c>
      <c r="B8" t="s">
        <v>540</v>
      </c>
      <c r="C8" s="1">
        <f t="shared" si="0"/>
        <v>1174</v>
      </c>
      <c r="D8" s="1">
        <f t="shared" si="1"/>
        <v>46</v>
      </c>
      <c r="E8" s="1">
        <v>45</v>
      </c>
      <c r="F8" s="1">
        <v>31</v>
      </c>
      <c r="G8" s="1">
        <v>36</v>
      </c>
      <c r="I8" s="1">
        <v>28</v>
      </c>
      <c r="J8" s="1">
        <v>21</v>
      </c>
      <c r="K8" s="1">
        <v>20</v>
      </c>
      <c r="L8" s="1">
        <v>17</v>
      </c>
      <c r="M8" s="1">
        <v>20</v>
      </c>
      <c r="N8" s="1">
        <v>18</v>
      </c>
      <c r="O8" s="1">
        <v>21</v>
      </c>
      <c r="P8" s="1">
        <v>23</v>
      </c>
      <c r="Q8" s="1">
        <v>28</v>
      </c>
      <c r="R8" s="1">
        <v>36</v>
      </c>
      <c r="S8" s="1">
        <v>28</v>
      </c>
      <c r="T8" s="1">
        <v>28</v>
      </c>
      <c r="U8" s="1">
        <v>21</v>
      </c>
      <c r="V8" s="1">
        <v>26</v>
      </c>
      <c r="W8" s="1">
        <v>27</v>
      </c>
      <c r="X8" s="1">
        <v>23</v>
      </c>
      <c r="Y8" s="1">
        <v>33</v>
      </c>
      <c r="Z8" s="1">
        <v>20</v>
      </c>
      <c r="AA8" s="1">
        <v>23</v>
      </c>
      <c r="AB8" s="1">
        <v>20</v>
      </c>
      <c r="AC8" s="1">
        <v>35</v>
      </c>
      <c r="AD8" s="1">
        <v>28</v>
      </c>
      <c r="AE8" s="1">
        <v>30</v>
      </c>
      <c r="AG8" s="1">
        <v>21</v>
      </c>
      <c r="AH8" s="1">
        <v>32</v>
      </c>
      <c r="AI8" s="1">
        <v>18</v>
      </c>
      <c r="AJ8" s="1">
        <v>22</v>
      </c>
      <c r="AK8" s="1">
        <v>15</v>
      </c>
      <c r="AL8" s="1">
        <v>31</v>
      </c>
      <c r="AM8" s="1">
        <v>19</v>
      </c>
      <c r="AN8" s="1">
        <v>25</v>
      </c>
      <c r="AO8" s="1">
        <v>22</v>
      </c>
      <c r="AP8" s="1">
        <v>27</v>
      </c>
      <c r="AQ8" s="1">
        <v>31</v>
      </c>
      <c r="AR8" s="1">
        <v>25</v>
      </c>
      <c r="AS8" s="1">
        <v>25</v>
      </c>
      <c r="AT8" s="1">
        <v>22</v>
      </c>
      <c r="AU8" s="1">
        <v>17</v>
      </c>
      <c r="AV8" s="1">
        <v>33</v>
      </c>
      <c r="AW8" s="1">
        <v>23</v>
      </c>
      <c r="AX8" s="1">
        <v>28</v>
      </c>
      <c r="AY8" s="1">
        <v>23</v>
      </c>
      <c r="AZ8" s="1">
        <v>29</v>
      </c>
    </row>
    <row r="9" spans="1:52" x14ac:dyDescent="0.25">
      <c r="A9" s="1">
        <v>8</v>
      </c>
      <c r="B9" t="s">
        <v>1119</v>
      </c>
      <c r="C9" s="1">
        <f t="shared" si="0"/>
        <v>1155</v>
      </c>
      <c r="D9" s="1">
        <f t="shared" si="1"/>
        <v>48</v>
      </c>
      <c r="E9" s="1">
        <v>41</v>
      </c>
      <c r="F9" s="1">
        <v>27</v>
      </c>
      <c r="G9" s="1">
        <v>31</v>
      </c>
      <c r="H9" s="1">
        <v>26</v>
      </c>
      <c r="I9" s="1">
        <v>28</v>
      </c>
      <c r="J9" s="1">
        <v>27</v>
      </c>
      <c r="K9" s="1">
        <v>11</v>
      </c>
      <c r="L9" s="1">
        <v>19</v>
      </c>
      <c r="M9" s="1">
        <v>13</v>
      </c>
      <c r="N9" s="1">
        <v>19</v>
      </c>
      <c r="O9" s="1">
        <v>21</v>
      </c>
      <c r="P9" s="1">
        <v>21</v>
      </c>
      <c r="Q9" s="1">
        <v>28</v>
      </c>
      <c r="R9" s="1">
        <v>40</v>
      </c>
      <c r="S9" s="1">
        <v>20</v>
      </c>
      <c r="T9" s="1">
        <v>28</v>
      </c>
      <c r="U9" s="1">
        <v>24</v>
      </c>
      <c r="V9" s="1">
        <v>24</v>
      </c>
      <c r="W9" s="1">
        <v>27</v>
      </c>
      <c r="X9" s="1">
        <v>11</v>
      </c>
      <c r="Y9" s="1">
        <v>29</v>
      </c>
      <c r="Z9" s="1">
        <v>25</v>
      </c>
      <c r="AA9" s="1">
        <v>21</v>
      </c>
      <c r="AB9" s="1">
        <v>22</v>
      </c>
      <c r="AC9" s="1">
        <v>48</v>
      </c>
      <c r="AD9" s="1">
        <v>20</v>
      </c>
      <c r="AE9" s="1">
        <v>24</v>
      </c>
      <c r="AF9" s="1">
        <v>32</v>
      </c>
      <c r="AG9" s="1">
        <v>16</v>
      </c>
      <c r="AH9" s="1">
        <v>24</v>
      </c>
      <c r="AI9" s="1">
        <v>15</v>
      </c>
      <c r="AJ9" s="1">
        <v>23</v>
      </c>
      <c r="AK9" s="1">
        <v>15</v>
      </c>
      <c r="AL9" s="1">
        <v>28</v>
      </c>
      <c r="AM9" s="1">
        <v>26</v>
      </c>
      <c r="AN9" s="1">
        <v>24</v>
      </c>
      <c r="AO9" s="1">
        <v>16</v>
      </c>
      <c r="AP9" s="1">
        <v>20</v>
      </c>
      <c r="AQ9" s="1">
        <v>30</v>
      </c>
      <c r="AR9" s="1">
        <v>16</v>
      </c>
      <c r="AS9" s="1">
        <v>23</v>
      </c>
      <c r="AT9" s="1">
        <v>25</v>
      </c>
      <c r="AU9" s="1">
        <v>23</v>
      </c>
      <c r="AV9" s="1">
        <v>24</v>
      </c>
      <c r="AW9" s="1">
        <v>23</v>
      </c>
      <c r="AX9" s="1">
        <v>22</v>
      </c>
      <c r="AY9" s="1">
        <v>22</v>
      </c>
      <c r="AZ9" s="1">
        <v>33</v>
      </c>
    </row>
    <row r="10" spans="1:52" x14ac:dyDescent="0.25">
      <c r="A10" s="1">
        <v>9</v>
      </c>
      <c r="B10" t="s">
        <v>1087</v>
      </c>
      <c r="C10" s="1">
        <f t="shared" si="0"/>
        <v>1026</v>
      </c>
      <c r="D10" s="1">
        <f t="shared" si="1"/>
        <v>42</v>
      </c>
      <c r="F10" s="1">
        <v>27</v>
      </c>
      <c r="G10" s="1">
        <v>25</v>
      </c>
      <c r="H10" s="1">
        <v>28</v>
      </c>
      <c r="I10" s="1">
        <v>23</v>
      </c>
      <c r="K10" s="1">
        <v>15</v>
      </c>
      <c r="L10" s="1">
        <v>21</v>
      </c>
      <c r="M10" s="1">
        <v>18</v>
      </c>
      <c r="O10" s="1">
        <v>19</v>
      </c>
      <c r="P10" s="1">
        <v>23</v>
      </c>
      <c r="R10" s="1">
        <v>33</v>
      </c>
      <c r="T10" s="1">
        <v>21</v>
      </c>
      <c r="U10" s="1">
        <v>16</v>
      </c>
      <c r="V10" s="1">
        <v>24</v>
      </c>
      <c r="W10" s="1">
        <v>28</v>
      </c>
      <c r="X10" s="1">
        <v>17</v>
      </c>
      <c r="Y10" s="1">
        <v>29</v>
      </c>
      <c r="AA10" s="1">
        <v>22</v>
      </c>
      <c r="AB10" s="1">
        <v>22</v>
      </c>
      <c r="AC10" s="1">
        <v>34</v>
      </c>
      <c r="AD10" s="1">
        <v>31</v>
      </c>
      <c r="AE10" s="1">
        <v>20</v>
      </c>
      <c r="AF10" s="1">
        <v>26</v>
      </c>
      <c r="AG10" s="1">
        <v>22</v>
      </c>
      <c r="AH10" s="1">
        <v>27</v>
      </c>
      <c r="AI10" s="1">
        <v>25</v>
      </c>
      <c r="AJ10" s="1">
        <v>18</v>
      </c>
      <c r="AK10" s="1">
        <v>12</v>
      </c>
      <c r="AL10" s="1">
        <v>28</v>
      </c>
      <c r="AM10" s="1">
        <v>23</v>
      </c>
      <c r="AN10" s="1">
        <v>30</v>
      </c>
      <c r="AO10" s="1">
        <v>31</v>
      </c>
      <c r="AP10" s="1">
        <v>29</v>
      </c>
      <c r="AQ10" s="1">
        <v>27</v>
      </c>
      <c r="AR10" s="1">
        <v>21</v>
      </c>
      <c r="AS10" s="1">
        <v>25</v>
      </c>
      <c r="AT10" s="1">
        <v>21</v>
      </c>
      <c r="AU10" s="1">
        <v>30</v>
      </c>
      <c r="AV10" s="1">
        <v>29</v>
      </c>
      <c r="AW10" s="1">
        <v>20</v>
      </c>
      <c r="AX10" s="1">
        <v>31</v>
      </c>
      <c r="AY10" s="1">
        <v>24</v>
      </c>
      <c r="AZ10" s="1">
        <v>31</v>
      </c>
    </row>
    <row r="11" spans="1:52" x14ac:dyDescent="0.25">
      <c r="A11" s="1">
        <v>10</v>
      </c>
      <c r="B11" t="s">
        <v>208</v>
      </c>
      <c r="C11" s="1">
        <f t="shared" si="0"/>
        <v>656</v>
      </c>
      <c r="D11" s="1">
        <f t="shared" si="1"/>
        <v>29</v>
      </c>
      <c r="E11" s="1">
        <v>30</v>
      </c>
      <c r="F11" s="1">
        <v>31</v>
      </c>
      <c r="G11" s="1">
        <v>27</v>
      </c>
      <c r="H11" s="1">
        <v>22</v>
      </c>
      <c r="I11" s="1">
        <v>24</v>
      </c>
      <c r="J11" s="1">
        <v>14</v>
      </c>
      <c r="P11" s="1">
        <v>22</v>
      </c>
      <c r="R11" s="1">
        <v>30</v>
      </c>
      <c r="T11" s="1">
        <v>20</v>
      </c>
      <c r="U11" s="1">
        <v>15</v>
      </c>
      <c r="Y11" s="1">
        <v>18</v>
      </c>
      <c r="AA11" s="1">
        <v>26</v>
      </c>
      <c r="AC11" s="1">
        <v>45</v>
      </c>
      <c r="AF11" s="1">
        <v>23</v>
      </c>
      <c r="AG11" s="1">
        <v>17</v>
      </c>
      <c r="AH11" s="1">
        <v>21</v>
      </c>
      <c r="AJ11" s="1">
        <v>12</v>
      </c>
      <c r="AM11" s="1">
        <v>25</v>
      </c>
      <c r="AN11" s="1">
        <v>14</v>
      </c>
      <c r="AO11" s="1">
        <v>22</v>
      </c>
      <c r="AP11" s="1">
        <v>25</v>
      </c>
      <c r="AQ11" s="1">
        <v>28</v>
      </c>
      <c r="AR11" s="1">
        <v>19</v>
      </c>
      <c r="AS11" s="1">
        <v>23</v>
      </c>
      <c r="AT11" s="1">
        <v>13</v>
      </c>
      <c r="AU11" s="1"/>
      <c r="AV11" s="1"/>
      <c r="AW11" s="1">
        <v>19</v>
      </c>
      <c r="AX11" s="1">
        <v>24</v>
      </c>
      <c r="AY11" s="1">
        <v>22</v>
      </c>
      <c r="AZ11" s="1">
        <v>25</v>
      </c>
    </row>
    <row r="12" spans="1:52" x14ac:dyDescent="0.25">
      <c r="A12" s="1">
        <v>11</v>
      </c>
      <c r="B12" t="s">
        <v>109</v>
      </c>
      <c r="C12" s="1">
        <f t="shared" si="0"/>
        <v>621</v>
      </c>
      <c r="D12" s="1">
        <f t="shared" si="1"/>
        <v>21</v>
      </c>
      <c r="E12" s="1">
        <v>47</v>
      </c>
      <c r="F12" s="1">
        <v>32</v>
      </c>
      <c r="H12" s="1">
        <v>27</v>
      </c>
      <c r="J12" s="1">
        <v>32</v>
      </c>
      <c r="L12" s="1">
        <v>34</v>
      </c>
      <c r="N12" s="1">
        <v>18</v>
      </c>
      <c r="P12" s="1">
        <v>31</v>
      </c>
      <c r="Q12" s="1">
        <v>36</v>
      </c>
      <c r="R12" s="1">
        <v>41</v>
      </c>
      <c r="Z12" s="1">
        <v>29</v>
      </c>
      <c r="AB12" s="1">
        <v>29</v>
      </c>
      <c r="AD12" s="1">
        <v>31</v>
      </c>
      <c r="AF12" s="1">
        <v>28</v>
      </c>
      <c r="AI12" s="1">
        <v>13</v>
      </c>
      <c r="AJ12" s="1">
        <v>18</v>
      </c>
      <c r="AL12" s="1">
        <v>34</v>
      </c>
      <c r="AP12" s="1">
        <v>32</v>
      </c>
      <c r="AR12" s="1">
        <v>27</v>
      </c>
      <c r="AS12" s="1"/>
      <c r="AT12" s="1">
        <v>26</v>
      </c>
      <c r="AU12" s="1"/>
      <c r="AV12" s="1"/>
      <c r="AW12" s="1">
        <v>24</v>
      </c>
      <c r="AX12" s="1"/>
      <c r="AY12" s="1">
        <v>32</v>
      </c>
      <c r="AZ12" s="1"/>
    </row>
    <row r="13" spans="1:52" x14ac:dyDescent="0.25">
      <c r="A13" s="1">
        <v>12</v>
      </c>
      <c r="B13" t="s">
        <v>85</v>
      </c>
      <c r="C13" s="1">
        <f t="shared" si="0"/>
        <v>495</v>
      </c>
      <c r="D13" s="1">
        <f t="shared" si="1"/>
        <v>22</v>
      </c>
      <c r="E13" s="1">
        <v>39</v>
      </c>
      <c r="J13" s="1">
        <v>20</v>
      </c>
      <c r="L13" s="1">
        <v>22</v>
      </c>
      <c r="N13" s="1">
        <v>13</v>
      </c>
      <c r="S13" s="1">
        <v>23</v>
      </c>
      <c r="U13" s="1">
        <v>19</v>
      </c>
      <c r="X13" s="1">
        <v>18</v>
      </c>
      <c r="Y13" s="1">
        <v>19</v>
      </c>
      <c r="AC13" s="1">
        <v>33</v>
      </c>
      <c r="AE13" s="1">
        <v>25</v>
      </c>
      <c r="AF13" s="1">
        <v>27</v>
      </c>
      <c r="AI13" s="1">
        <v>12</v>
      </c>
      <c r="AJ13" s="1">
        <v>12</v>
      </c>
      <c r="AN13" s="1">
        <v>23</v>
      </c>
      <c r="AO13" s="1">
        <v>21</v>
      </c>
      <c r="AQ13" s="1">
        <v>19</v>
      </c>
      <c r="AS13" s="1"/>
      <c r="AT13" s="1">
        <v>17</v>
      </c>
      <c r="AU13" s="1">
        <v>23</v>
      </c>
      <c r="AV13" s="1">
        <v>28</v>
      </c>
      <c r="AW13" s="1">
        <v>20</v>
      </c>
      <c r="AX13" s="1">
        <v>24</v>
      </c>
      <c r="AY13" s="1"/>
      <c r="AZ13" s="1">
        <v>38</v>
      </c>
    </row>
    <row r="14" spans="1:52" x14ac:dyDescent="0.25">
      <c r="A14" s="1">
        <v>13</v>
      </c>
      <c r="B14" t="s">
        <v>775</v>
      </c>
      <c r="C14" s="1">
        <f t="shared" si="0"/>
        <v>463</v>
      </c>
      <c r="D14" s="1">
        <f t="shared" si="1"/>
        <v>20</v>
      </c>
      <c r="E14" s="1">
        <v>31</v>
      </c>
      <c r="F14" s="1">
        <v>22</v>
      </c>
      <c r="N14" s="1">
        <v>19</v>
      </c>
      <c r="P14" s="1">
        <v>26</v>
      </c>
      <c r="R14" s="1">
        <v>30</v>
      </c>
      <c r="V14" s="1">
        <v>32</v>
      </c>
      <c r="W14" s="1">
        <v>29</v>
      </c>
      <c r="Z14" s="1">
        <v>19</v>
      </c>
      <c r="AA14" s="1">
        <v>21</v>
      </c>
      <c r="AD14" s="1">
        <v>23</v>
      </c>
      <c r="AF14" s="1">
        <v>15</v>
      </c>
      <c r="AH14" s="1">
        <v>19</v>
      </c>
      <c r="AL14" s="1">
        <v>29</v>
      </c>
      <c r="AO14" s="1">
        <v>22</v>
      </c>
      <c r="AQ14" s="1">
        <v>18</v>
      </c>
      <c r="AS14" s="1">
        <v>17</v>
      </c>
      <c r="AT14" s="1">
        <v>18</v>
      </c>
      <c r="AU14" s="1">
        <v>25</v>
      </c>
      <c r="AV14" s="1"/>
      <c r="AW14" s="1">
        <v>26</v>
      </c>
      <c r="AX14" s="1">
        <v>22</v>
      </c>
      <c r="AY14" s="1"/>
      <c r="AZ14" s="1"/>
    </row>
    <row r="15" spans="1:52" x14ac:dyDescent="0.25">
      <c r="A15" s="1">
        <v>14</v>
      </c>
      <c r="B15" t="s">
        <v>1088</v>
      </c>
      <c r="C15" s="1">
        <f t="shared" si="0"/>
        <v>382</v>
      </c>
      <c r="D15" s="1">
        <f t="shared" si="1"/>
        <v>21</v>
      </c>
      <c r="J15" s="1">
        <v>16</v>
      </c>
      <c r="K15" s="1">
        <v>18</v>
      </c>
      <c r="N15" s="1">
        <v>17</v>
      </c>
      <c r="O15" s="1">
        <v>18</v>
      </c>
      <c r="P15" s="1">
        <v>18</v>
      </c>
      <c r="S15" s="1">
        <v>23</v>
      </c>
      <c r="T15" s="1">
        <v>17</v>
      </c>
      <c r="V15" s="1">
        <v>19</v>
      </c>
      <c r="X15" s="1">
        <v>18</v>
      </c>
      <c r="Z15" s="1">
        <v>15</v>
      </c>
      <c r="AF15" s="1">
        <v>17</v>
      </c>
      <c r="AH15" s="1">
        <v>27</v>
      </c>
      <c r="AI15" s="1">
        <v>17</v>
      </c>
      <c r="AK15" s="1">
        <v>11</v>
      </c>
      <c r="AN15" s="1">
        <v>21</v>
      </c>
      <c r="AO15" s="1">
        <v>21</v>
      </c>
      <c r="AP15" s="1">
        <v>17</v>
      </c>
      <c r="AS15" s="1">
        <v>17</v>
      </c>
      <c r="AT15" s="1"/>
      <c r="AU15" s="1">
        <v>21</v>
      </c>
      <c r="AV15" s="1"/>
      <c r="AW15" s="1">
        <v>16</v>
      </c>
      <c r="AX15" s="1"/>
      <c r="AY15" s="1"/>
      <c r="AZ15" s="1">
        <v>18</v>
      </c>
    </row>
    <row r="16" spans="1:52" x14ac:dyDescent="0.25">
      <c r="A16" s="1">
        <v>15</v>
      </c>
      <c r="B16" t="s">
        <v>75</v>
      </c>
      <c r="C16" s="1">
        <f t="shared" si="0"/>
        <v>336</v>
      </c>
      <c r="D16" s="1">
        <f t="shared" si="1"/>
        <v>12</v>
      </c>
      <c r="E16" s="1">
        <v>40</v>
      </c>
      <c r="I16" s="1">
        <v>28</v>
      </c>
      <c r="M16" s="1">
        <v>26</v>
      </c>
      <c r="N16" s="1">
        <v>25</v>
      </c>
      <c r="U16" s="1">
        <v>24</v>
      </c>
      <c r="W16" s="1">
        <v>33</v>
      </c>
      <c r="X16" s="1">
        <v>15</v>
      </c>
      <c r="Z16" s="1">
        <v>27</v>
      </c>
      <c r="AS16" s="1">
        <v>30</v>
      </c>
      <c r="AT16" s="1"/>
      <c r="AU16" s="1">
        <v>33</v>
      </c>
      <c r="AV16" s="1"/>
      <c r="AW16" s="1">
        <v>21</v>
      </c>
      <c r="AX16" s="1"/>
      <c r="AY16" s="1"/>
      <c r="AZ16" s="1">
        <v>34</v>
      </c>
    </row>
    <row r="17" spans="1:52" x14ac:dyDescent="0.25">
      <c r="A17" s="1">
        <v>16</v>
      </c>
      <c r="B17" t="s">
        <v>236</v>
      </c>
      <c r="C17" s="1">
        <f t="shared" si="0"/>
        <v>311</v>
      </c>
      <c r="D17" s="1">
        <f t="shared" si="1"/>
        <v>14</v>
      </c>
      <c r="E17" s="1">
        <v>31</v>
      </c>
      <c r="F17" s="1">
        <v>33</v>
      </c>
      <c r="H17" s="1">
        <v>18</v>
      </c>
      <c r="L17" s="1">
        <v>17</v>
      </c>
      <c r="Q17" s="1">
        <v>35</v>
      </c>
      <c r="X17" s="1">
        <v>14</v>
      </c>
      <c r="AB17" s="1">
        <v>20</v>
      </c>
      <c r="AD17" s="1">
        <v>23</v>
      </c>
      <c r="AF17" s="1">
        <v>18</v>
      </c>
      <c r="AL17" s="1">
        <v>20</v>
      </c>
      <c r="AN17" s="1">
        <v>27</v>
      </c>
      <c r="AR17" s="1">
        <v>16</v>
      </c>
      <c r="AS17" s="1"/>
      <c r="AT17" s="1"/>
      <c r="AU17" s="1"/>
      <c r="AV17" s="1"/>
      <c r="AW17" s="1">
        <v>15</v>
      </c>
      <c r="AX17" s="1"/>
      <c r="AY17" s="1"/>
      <c r="AZ17" s="1">
        <v>24</v>
      </c>
    </row>
    <row r="18" spans="1:52" x14ac:dyDescent="0.25">
      <c r="A18" s="1">
        <v>17</v>
      </c>
      <c r="B18" t="s">
        <v>89</v>
      </c>
      <c r="C18" s="1">
        <f t="shared" si="0"/>
        <v>261</v>
      </c>
      <c r="D18" s="1">
        <f t="shared" si="1"/>
        <v>10</v>
      </c>
      <c r="E18" s="1">
        <v>43</v>
      </c>
      <c r="L18" s="1">
        <v>21</v>
      </c>
      <c r="V18" s="1">
        <v>32</v>
      </c>
      <c r="W18" s="1">
        <v>27</v>
      </c>
      <c r="AG18" s="1">
        <v>18</v>
      </c>
      <c r="AH18" s="1">
        <v>26</v>
      </c>
      <c r="AL18" s="1">
        <v>27</v>
      </c>
      <c r="AO18" s="1">
        <v>24</v>
      </c>
      <c r="AR18" s="1">
        <v>21</v>
      </c>
      <c r="AS18" s="1"/>
      <c r="AT18" s="1"/>
      <c r="AU18" s="1">
        <v>22</v>
      </c>
      <c r="AV18" s="1"/>
      <c r="AW18" s="1"/>
      <c r="AX18" s="1"/>
      <c r="AY18" s="1"/>
      <c r="AZ18" s="1"/>
    </row>
    <row r="19" spans="1:52" x14ac:dyDescent="0.25">
      <c r="A19" s="1">
        <v>18</v>
      </c>
      <c r="B19" t="s">
        <v>64</v>
      </c>
      <c r="C19" s="1">
        <f t="shared" si="0"/>
        <v>236</v>
      </c>
      <c r="D19" s="1">
        <f t="shared" si="1"/>
        <v>9</v>
      </c>
      <c r="K19" s="1">
        <v>20</v>
      </c>
      <c r="O19" s="1">
        <v>25</v>
      </c>
      <c r="T19" s="1">
        <v>29</v>
      </c>
      <c r="Y19" s="1">
        <v>31</v>
      </c>
      <c r="AF19" s="1">
        <v>28</v>
      </c>
      <c r="AJ19" s="1">
        <v>22</v>
      </c>
      <c r="AP19" s="1">
        <v>32</v>
      </c>
      <c r="AS19" s="1">
        <v>25</v>
      </c>
      <c r="AT19" s="1"/>
      <c r="AU19" s="1"/>
      <c r="AV19" s="1"/>
      <c r="AW19" s="1"/>
      <c r="AX19" s="1"/>
      <c r="AY19" s="1">
        <v>24</v>
      </c>
      <c r="AZ19" s="1"/>
    </row>
    <row r="20" spans="1:52" x14ac:dyDescent="0.25">
      <c r="A20" s="1">
        <v>19</v>
      </c>
      <c r="B20" t="s">
        <v>1126</v>
      </c>
      <c r="C20" s="1">
        <f t="shared" si="0"/>
        <v>216</v>
      </c>
      <c r="D20" s="1">
        <f t="shared" si="1"/>
        <v>7</v>
      </c>
      <c r="K20" s="1">
        <v>22</v>
      </c>
      <c r="P20" s="1">
        <v>28</v>
      </c>
      <c r="R20" s="1">
        <v>48</v>
      </c>
      <c r="W20" s="1">
        <v>45</v>
      </c>
      <c r="AG20" s="1">
        <v>18</v>
      </c>
      <c r="AI20" s="1">
        <v>26</v>
      </c>
      <c r="AS20" s="1"/>
      <c r="AT20" s="1"/>
      <c r="AU20" s="1">
        <v>29</v>
      </c>
      <c r="AV20" s="1"/>
      <c r="AW20" s="1"/>
      <c r="AX20" s="1"/>
      <c r="AY20" s="1"/>
      <c r="AZ20" s="1"/>
    </row>
    <row r="21" spans="1:52" x14ac:dyDescent="0.25">
      <c r="A21" s="1">
        <v>20</v>
      </c>
      <c r="B21" t="s">
        <v>1318</v>
      </c>
      <c r="C21" s="1">
        <f t="shared" si="0"/>
        <v>209</v>
      </c>
      <c r="D21" s="1">
        <f t="shared" si="1"/>
        <v>11</v>
      </c>
      <c r="F21" s="1">
        <v>20</v>
      </c>
      <c r="G21" s="1">
        <v>19</v>
      </c>
      <c r="I21" s="1">
        <v>19</v>
      </c>
      <c r="J21" s="1">
        <v>14</v>
      </c>
      <c r="K21" s="1">
        <v>12</v>
      </c>
      <c r="M21" s="1">
        <v>14</v>
      </c>
      <c r="O21" s="1">
        <v>17</v>
      </c>
      <c r="Q21" s="1">
        <v>20</v>
      </c>
      <c r="R21" s="1">
        <v>28</v>
      </c>
      <c r="T21" s="1">
        <v>28</v>
      </c>
      <c r="U21" s="1">
        <v>18</v>
      </c>
      <c r="AS21" s="1"/>
      <c r="AT21" s="1"/>
      <c r="AU21" s="1"/>
      <c r="AV21" s="1"/>
      <c r="AW21" s="1"/>
      <c r="AX21" s="1"/>
      <c r="AY21" s="1"/>
      <c r="AZ21" s="1"/>
    </row>
    <row r="22" spans="1:52" x14ac:dyDescent="0.25">
      <c r="A22" s="1">
        <v>21</v>
      </c>
      <c r="B22" t="s">
        <v>1215</v>
      </c>
      <c r="C22" s="1">
        <f t="shared" si="0"/>
        <v>198</v>
      </c>
      <c r="D22" s="1">
        <f t="shared" si="1"/>
        <v>10</v>
      </c>
      <c r="G22" s="1">
        <v>12</v>
      </c>
      <c r="M22" s="1">
        <v>14</v>
      </c>
      <c r="P22" s="1">
        <v>22</v>
      </c>
      <c r="S22" s="1">
        <v>26</v>
      </c>
      <c r="T22" s="1">
        <v>25</v>
      </c>
      <c r="U22" s="1">
        <v>21</v>
      </c>
      <c r="V22" s="1">
        <v>27</v>
      </c>
      <c r="X22" s="1">
        <v>11</v>
      </c>
      <c r="AD22" s="1">
        <v>17</v>
      </c>
      <c r="AL22" s="1">
        <v>23</v>
      </c>
      <c r="AS22" s="1"/>
      <c r="AT22" s="1"/>
      <c r="AU22" s="1"/>
      <c r="AV22" s="1"/>
      <c r="AW22" s="1"/>
      <c r="AX22" s="1"/>
      <c r="AY22" s="1"/>
      <c r="AZ22" s="1"/>
    </row>
    <row r="23" spans="1:52" x14ac:dyDescent="0.25">
      <c r="A23" s="1">
        <v>22</v>
      </c>
      <c r="B23" t="s">
        <v>710</v>
      </c>
      <c r="C23" s="1">
        <f t="shared" si="0"/>
        <v>189</v>
      </c>
      <c r="D23" s="1">
        <f t="shared" si="1"/>
        <v>8</v>
      </c>
      <c r="G23" s="1">
        <v>19</v>
      </c>
      <c r="K23" s="1">
        <v>20</v>
      </c>
      <c r="N23" s="1">
        <v>14</v>
      </c>
      <c r="Y23" s="1">
        <v>29</v>
      </c>
      <c r="AC23" s="1">
        <v>41</v>
      </c>
      <c r="AL23" s="1">
        <v>24</v>
      </c>
      <c r="AP23" s="1">
        <v>22</v>
      </c>
      <c r="AS23" s="1"/>
      <c r="AT23" s="1">
        <v>20</v>
      </c>
      <c r="AU23" s="1"/>
      <c r="AV23" s="1"/>
      <c r="AW23" s="1"/>
      <c r="AX23" s="1"/>
      <c r="AY23" s="1"/>
      <c r="AZ23" s="1"/>
    </row>
    <row r="24" spans="1:52" x14ac:dyDescent="0.25">
      <c r="A24" s="1">
        <v>23</v>
      </c>
      <c r="B24" t="s">
        <v>1315</v>
      </c>
      <c r="C24" s="1">
        <f t="shared" si="0"/>
        <v>183</v>
      </c>
      <c r="D24" s="1">
        <f t="shared" si="1"/>
        <v>10</v>
      </c>
      <c r="G24" s="1">
        <v>13</v>
      </c>
      <c r="H24" s="1">
        <v>23</v>
      </c>
      <c r="I24" s="1">
        <v>23</v>
      </c>
      <c r="J24" s="1">
        <v>12</v>
      </c>
      <c r="N24" s="1">
        <v>8</v>
      </c>
      <c r="O24" s="1">
        <v>20</v>
      </c>
      <c r="R24" s="1">
        <v>27</v>
      </c>
      <c r="S24" s="1">
        <v>17</v>
      </c>
      <c r="T24" s="1">
        <v>23</v>
      </c>
      <c r="U24" s="1">
        <v>17</v>
      </c>
      <c r="AS24" s="1"/>
      <c r="AT24" s="1"/>
      <c r="AU24" s="1"/>
      <c r="AV24" s="1"/>
      <c r="AW24" s="1"/>
      <c r="AX24" s="1"/>
      <c r="AY24" s="1"/>
      <c r="AZ24" s="1"/>
    </row>
    <row r="25" spans="1:52" x14ac:dyDescent="0.25">
      <c r="A25" s="1">
        <v>24</v>
      </c>
      <c r="B25" t="s">
        <v>778</v>
      </c>
      <c r="C25" s="1">
        <f t="shared" si="0"/>
        <v>173</v>
      </c>
      <c r="D25" s="1">
        <f t="shared" si="1"/>
        <v>7</v>
      </c>
      <c r="F25" s="1">
        <v>25</v>
      </c>
      <c r="J25" s="1">
        <v>18</v>
      </c>
      <c r="R25" s="1">
        <v>37</v>
      </c>
      <c r="V25" s="1">
        <v>28</v>
      </c>
      <c r="AG25" s="1">
        <v>18</v>
      </c>
      <c r="AQ25" s="1">
        <v>24</v>
      </c>
      <c r="AS25" s="1"/>
      <c r="AT25" s="1"/>
      <c r="AU25" s="1"/>
      <c r="AV25" s="1"/>
      <c r="AW25" s="1">
        <v>23</v>
      </c>
      <c r="AX25" s="1"/>
      <c r="AY25" s="1"/>
      <c r="AZ25" s="1"/>
    </row>
    <row r="26" spans="1:52" x14ac:dyDescent="0.25">
      <c r="A26" s="1">
        <v>25</v>
      </c>
      <c r="B26" t="s">
        <v>78</v>
      </c>
      <c r="C26" s="1">
        <f t="shared" si="0"/>
        <v>171</v>
      </c>
      <c r="D26" s="1">
        <f t="shared" si="1"/>
        <v>8</v>
      </c>
      <c r="K26" s="1">
        <v>13</v>
      </c>
      <c r="O26" s="1">
        <v>21</v>
      </c>
      <c r="R26" s="1">
        <v>28</v>
      </c>
      <c r="AB26" s="1">
        <v>14</v>
      </c>
      <c r="AF26" s="1">
        <v>32</v>
      </c>
      <c r="AJ26" s="1">
        <v>25</v>
      </c>
      <c r="AP26" s="1">
        <v>20</v>
      </c>
      <c r="AS26" s="1"/>
      <c r="AT26" s="1">
        <v>18</v>
      </c>
      <c r="AU26" s="1"/>
      <c r="AV26" s="1"/>
      <c r="AW26" s="1"/>
      <c r="AX26" s="1"/>
      <c r="AY26" s="1"/>
      <c r="AZ26" s="1"/>
    </row>
    <row r="27" spans="1:52" x14ac:dyDescent="0.25">
      <c r="A27" s="1">
        <v>26</v>
      </c>
      <c r="B27" t="s">
        <v>1000</v>
      </c>
      <c r="C27" s="1">
        <f t="shared" si="0"/>
        <v>168</v>
      </c>
      <c r="D27" s="1">
        <f t="shared" si="1"/>
        <v>5</v>
      </c>
      <c r="J27" s="1">
        <v>31</v>
      </c>
      <c r="R27" s="1">
        <v>35</v>
      </c>
      <c r="Y27" s="1">
        <v>38</v>
      </c>
      <c r="AQ27" s="1">
        <v>30</v>
      </c>
      <c r="AS27" s="1"/>
      <c r="AT27" s="1"/>
      <c r="AU27" s="1"/>
      <c r="AV27" s="1"/>
      <c r="AW27" s="1"/>
      <c r="AX27" s="1"/>
      <c r="AY27" s="1">
        <v>34</v>
      </c>
      <c r="AZ27" s="1"/>
    </row>
    <row r="28" spans="1:52" x14ac:dyDescent="0.25">
      <c r="A28" s="1">
        <v>27</v>
      </c>
      <c r="B28" t="s">
        <v>1249</v>
      </c>
      <c r="C28" s="1">
        <f t="shared" si="0"/>
        <v>163</v>
      </c>
      <c r="D28" s="1">
        <f t="shared" si="1"/>
        <v>6</v>
      </c>
      <c r="AF28" s="1">
        <v>34</v>
      </c>
      <c r="AH28" s="1">
        <v>30</v>
      </c>
      <c r="AK28" s="1">
        <v>14</v>
      </c>
      <c r="AS28" s="1"/>
      <c r="AT28" s="1">
        <v>32</v>
      </c>
      <c r="AU28" s="1"/>
      <c r="AV28" s="1"/>
      <c r="AW28" s="1"/>
      <c r="AX28" s="1">
        <v>24</v>
      </c>
      <c r="AY28" s="1"/>
      <c r="AZ28" s="1">
        <v>29</v>
      </c>
    </row>
    <row r="29" spans="1:52" x14ac:dyDescent="0.25">
      <c r="A29" s="1">
        <v>28</v>
      </c>
      <c r="B29" t="s">
        <v>1376</v>
      </c>
      <c r="C29" s="1">
        <f t="shared" si="0"/>
        <v>150</v>
      </c>
      <c r="D29" s="1">
        <f t="shared" si="1"/>
        <v>7</v>
      </c>
      <c r="L29" s="1">
        <v>28</v>
      </c>
      <c r="O29" s="1">
        <v>24</v>
      </c>
      <c r="U29" s="1">
        <v>19</v>
      </c>
      <c r="X29" s="1">
        <v>18</v>
      </c>
      <c r="Y29" s="1">
        <v>30</v>
      </c>
      <c r="AB29" s="1">
        <v>18</v>
      </c>
      <c r="AK29" s="1">
        <v>13</v>
      </c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1">
        <v>29</v>
      </c>
      <c r="B30" t="s">
        <v>67</v>
      </c>
      <c r="C30" s="1">
        <f t="shared" si="0"/>
        <v>136</v>
      </c>
      <c r="D30" s="1">
        <f t="shared" si="1"/>
        <v>4</v>
      </c>
      <c r="G30" s="1">
        <v>37</v>
      </c>
      <c r="W30" s="1">
        <v>36</v>
      </c>
      <c r="Y30" s="1">
        <v>38</v>
      </c>
      <c r="AS30" s="1"/>
      <c r="AT30" s="1"/>
      <c r="AU30" s="1">
        <v>25</v>
      </c>
      <c r="AV30" s="1"/>
      <c r="AW30" s="1"/>
      <c r="AX30" s="1"/>
      <c r="AY30" s="1"/>
      <c r="AZ30" s="1"/>
    </row>
    <row r="31" spans="1:52" x14ac:dyDescent="0.25">
      <c r="A31" s="1">
        <v>30</v>
      </c>
      <c r="B31" t="s">
        <v>994</v>
      </c>
      <c r="C31" s="1">
        <f t="shared" si="0"/>
        <v>117</v>
      </c>
      <c r="D31" s="1">
        <f t="shared" si="1"/>
        <v>6</v>
      </c>
      <c r="J31" s="1">
        <v>20</v>
      </c>
      <c r="N31" s="1">
        <v>11</v>
      </c>
      <c r="Y31" s="1">
        <v>23</v>
      </c>
      <c r="AK31" s="1">
        <v>23</v>
      </c>
      <c r="AO31" s="1">
        <v>18</v>
      </c>
      <c r="AS31" s="1">
        <v>22</v>
      </c>
      <c r="AT31" s="1"/>
      <c r="AU31" s="1"/>
      <c r="AV31" s="1"/>
      <c r="AW31" s="1"/>
      <c r="AX31" s="1"/>
      <c r="AY31" s="1"/>
      <c r="AZ31" s="1"/>
    </row>
    <row r="32" spans="1:52" x14ac:dyDescent="0.25">
      <c r="A32" s="1">
        <v>31</v>
      </c>
      <c r="B32" t="s">
        <v>1108</v>
      </c>
      <c r="C32" s="1">
        <f t="shared" si="0"/>
        <v>100</v>
      </c>
      <c r="D32" s="1">
        <f t="shared" si="1"/>
        <v>5</v>
      </c>
      <c r="K32" s="1">
        <v>13</v>
      </c>
      <c r="Q32" s="1">
        <v>23</v>
      </c>
      <c r="AL32" s="1">
        <v>23</v>
      </c>
      <c r="AS32" s="1"/>
      <c r="AT32" s="1">
        <v>16</v>
      </c>
      <c r="AU32" s="1"/>
      <c r="AV32" s="1"/>
      <c r="AW32" s="1"/>
      <c r="AX32" s="1">
        <v>25</v>
      </c>
      <c r="AY32" s="1"/>
      <c r="AZ32" s="1"/>
    </row>
    <row r="33" spans="1:52" x14ac:dyDescent="0.25">
      <c r="A33" s="1">
        <v>32</v>
      </c>
      <c r="B33" t="s">
        <v>992</v>
      </c>
      <c r="C33" s="1">
        <f t="shared" si="0"/>
        <v>98</v>
      </c>
      <c r="D33" s="1">
        <f t="shared" si="1"/>
        <v>4</v>
      </c>
      <c r="J33" s="1">
        <v>22</v>
      </c>
      <c r="Q33" s="1">
        <v>23</v>
      </c>
      <c r="AC33" s="1">
        <v>35</v>
      </c>
      <c r="AR33" s="1">
        <v>18</v>
      </c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1">
        <v>33</v>
      </c>
      <c r="B34" t="s">
        <v>1136</v>
      </c>
      <c r="C34" s="1">
        <f t="shared" si="0"/>
        <v>97</v>
      </c>
      <c r="D34" s="1">
        <f t="shared" si="1"/>
        <v>5</v>
      </c>
      <c r="K34" s="1">
        <v>13</v>
      </c>
      <c r="T34" s="1">
        <v>29</v>
      </c>
      <c r="AE34" s="1">
        <v>27</v>
      </c>
      <c r="AJ34" s="1">
        <v>17</v>
      </c>
      <c r="AS34" s="1">
        <v>11</v>
      </c>
      <c r="AT34" s="1"/>
      <c r="AU34" s="1"/>
      <c r="AV34" s="1"/>
      <c r="AW34" s="1"/>
      <c r="AX34" s="1"/>
      <c r="AY34" s="1"/>
      <c r="AZ34" s="1"/>
    </row>
    <row r="35" spans="1:52" x14ac:dyDescent="0.25">
      <c r="A35" s="1">
        <v>34</v>
      </c>
      <c r="B35" t="s">
        <v>616</v>
      </c>
      <c r="C35" s="1">
        <f t="shared" si="0"/>
        <v>91</v>
      </c>
      <c r="D35" s="1">
        <f t="shared" si="1"/>
        <v>5</v>
      </c>
      <c r="Q35" s="1">
        <v>10</v>
      </c>
      <c r="AC35" s="1">
        <v>32</v>
      </c>
      <c r="AK35" s="1">
        <v>9</v>
      </c>
      <c r="AO35" s="1">
        <v>21</v>
      </c>
      <c r="AS35" s="1">
        <v>19</v>
      </c>
      <c r="AT35" s="1"/>
      <c r="AU35" s="1"/>
      <c r="AV35" s="1"/>
      <c r="AW35" s="1"/>
      <c r="AX35" s="1"/>
      <c r="AY35" s="1"/>
      <c r="AZ35" s="1"/>
    </row>
    <row r="36" spans="1:52" x14ac:dyDescent="0.25">
      <c r="A36" s="1">
        <v>35</v>
      </c>
      <c r="B36" t="s">
        <v>1106</v>
      </c>
      <c r="C36" s="1">
        <f t="shared" si="0"/>
        <v>90</v>
      </c>
      <c r="D36" s="1">
        <f t="shared" si="1"/>
        <v>4</v>
      </c>
      <c r="AL36" s="1">
        <v>17</v>
      </c>
      <c r="AM36" s="1">
        <v>25</v>
      </c>
      <c r="AS36" s="1">
        <v>23</v>
      </c>
      <c r="AT36" s="1"/>
      <c r="AU36" s="1"/>
      <c r="AV36" s="1"/>
      <c r="AW36" s="1"/>
      <c r="AX36" s="1">
        <v>25</v>
      </c>
      <c r="AY36" s="1"/>
      <c r="AZ36" s="1"/>
    </row>
    <row r="37" spans="1:52" x14ac:dyDescent="0.25">
      <c r="A37" s="1">
        <v>36</v>
      </c>
      <c r="B37" t="s">
        <v>1092</v>
      </c>
      <c r="C37" s="1">
        <f t="shared" si="0"/>
        <v>90</v>
      </c>
      <c r="D37" s="1">
        <f t="shared" si="1"/>
        <v>3</v>
      </c>
      <c r="AC37" s="1">
        <v>33</v>
      </c>
      <c r="AS37" s="1">
        <v>34</v>
      </c>
      <c r="AT37" s="1"/>
      <c r="AU37" s="1"/>
      <c r="AV37" s="1"/>
      <c r="AW37" s="1"/>
      <c r="AX37" s="1"/>
      <c r="AY37" s="1">
        <v>23</v>
      </c>
      <c r="AZ37" s="1"/>
    </row>
    <row r="38" spans="1:52" x14ac:dyDescent="0.25">
      <c r="A38" s="1">
        <v>37</v>
      </c>
      <c r="B38" t="s">
        <v>1024</v>
      </c>
      <c r="C38" s="1">
        <f t="shared" si="0"/>
        <v>87</v>
      </c>
      <c r="D38" s="1">
        <f t="shared" si="1"/>
        <v>4</v>
      </c>
      <c r="Q38" s="1">
        <v>20</v>
      </c>
      <c r="AE38" s="1">
        <v>26</v>
      </c>
      <c r="AI38" s="1">
        <v>21</v>
      </c>
      <c r="AN38" s="1">
        <v>20</v>
      </c>
      <c r="AS38" s="1"/>
      <c r="AT38" s="1"/>
      <c r="AU38" s="1"/>
      <c r="AV38" s="1"/>
      <c r="AW38" s="1"/>
      <c r="AX38" s="1"/>
      <c r="AY38" s="1"/>
      <c r="AZ38" s="1"/>
    </row>
    <row r="39" spans="1:52" x14ac:dyDescent="0.25">
      <c r="A39" s="1">
        <v>38</v>
      </c>
      <c r="B39" t="s">
        <v>86</v>
      </c>
      <c r="C39" s="1">
        <f t="shared" si="0"/>
        <v>84</v>
      </c>
      <c r="D39" s="1">
        <f t="shared" si="1"/>
        <v>3</v>
      </c>
      <c r="Q39" s="1">
        <v>27</v>
      </c>
      <c r="AL39" s="1">
        <v>28</v>
      </c>
      <c r="AN39" s="1">
        <v>29</v>
      </c>
      <c r="AS39" s="1"/>
      <c r="AT39" s="1"/>
      <c r="AU39" s="1"/>
      <c r="AV39" s="1"/>
      <c r="AW39" s="1"/>
      <c r="AX39" s="1"/>
      <c r="AY39" s="1"/>
      <c r="AZ39" s="1"/>
    </row>
    <row r="40" spans="1:52" x14ac:dyDescent="0.25">
      <c r="A40" s="1">
        <v>39</v>
      </c>
      <c r="B40" t="s">
        <v>1113</v>
      </c>
      <c r="C40" s="1">
        <f t="shared" si="0"/>
        <v>84</v>
      </c>
      <c r="D40" s="1">
        <f t="shared" si="1"/>
        <v>3</v>
      </c>
      <c r="G40" s="1">
        <v>32</v>
      </c>
      <c r="AL40" s="1">
        <v>28</v>
      </c>
      <c r="AS40" s="1"/>
      <c r="AT40" s="1"/>
      <c r="AU40" s="1"/>
      <c r="AV40" s="1"/>
      <c r="AW40" s="1">
        <v>24</v>
      </c>
      <c r="AX40" s="1"/>
      <c r="AY40" s="1"/>
      <c r="AZ40" s="1"/>
    </row>
    <row r="41" spans="1:52" x14ac:dyDescent="0.25">
      <c r="A41" s="1">
        <v>40</v>
      </c>
      <c r="B41" t="s">
        <v>80</v>
      </c>
      <c r="C41" s="1">
        <f t="shared" si="0"/>
        <v>82</v>
      </c>
      <c r="D41" s="1">
        <f t="shared" si="1"/>
        <v>3</v>
      </c>
      <c r="R41" s="1">
        <v>29</v>
      </c>
      <c r="U41" s="1">
        <v>30</v>
      </c>
      <c r="AS41" s="1"/>
      <c r="AT41" s="1"/>
      <c r="AU41" s="1"/>
      <c r="AV41" s="1"/>
      <c r="AW41" s="1">
        <v>23</v>
      </c>
      <c r="AX41" s="1"/>
      <c r="AY41" s="1"/>
      <c r="AZ41" s="1"/>
    </row>
    <row r="42" spans="1:52" x14ac:dyDescent="0.25">
      <c r="A42" s="1">
        <v>41</v>
      </c>
      <c r="B42" t="s">
        <v>576</v>
      </c>
      <c r="C42" s="1">
        <f t="shared" si="0"/>
        <v>82</v>
      </c>
      <c r="D42" s="1">
        <f t="shared" si="1"/>
        <v>3</v>
      </c>
      <c r="L42" s="1">
        <v>24</v>
      </c>
      <c r="O42" s="1">
        <v>31</v>
      </c>
      <c r="AS42" s="1"/>
      <c r="AT42" s="1"/>
      <c r="AU42" s="1"/>
      <c r="AV42" s="1"/>
      <c r="AW42" s="1"/>
      <c r="AX42" s="1">
        <v>27</v>
      </c>
      <c r="AY42" s="1"/>
      <c r="AZ42" s="1"/>
    </row>
    <row r="43" spans="1:52" x14ac:dyDescent="0.25">
      <c r="A43" s="1">
        <v>42</v>
      </c>
      <c r="B43" t="s">
        <v>629</v>
      </c>
      <c r="C43" s="1">
        <f t="shared" si="0"/>
        <v>79</v>
      </c>
      <c r="D43" s="1">
        <f t="shared" si="1"/>
        <v>4</v>
      </c>
      <c r="AR43" s="1">
        <v>20</v>
      </c>
      <c r="AS43" s="1">
        <v>25</v>
      </c>
      <c r="AT43" s="1">
        <v>19</v>
      </c>
      <c r="AU43" s="1"/>
      <c r="AV43" s="1"/>
      <c r="AW43" s="1"/>
      <c r="AX43" s="1"/>
      <c r="AY43" s="1"/>
      <c r="AZ43" s="1">
        <v>15</v>
      </c>
    </row>
    <row r="44" spans="1:52" x14ac:dyDescent="0.25">
      <c r="A44" s="1">
        <v>43</v>
      </c>
      <c r="B44" t="s">
        <v>1083</v>
      </c>
      <c r="C44" s="1">
        <f t="shared" si="0"/>
        <v>79</v>
      </c>
      <c r="D44" s="1">
        <f t="shared" si="1"/>
        <v>4</v>
      </c>
      <c r="V44" s="1">
        <v>24</v>
      </c>
      <c r="W44" s="1">
        <v>14</v>
      </c>
      <c r="AO44" s="1">
        <v>17</v>
      </c>
      <c r="AS44" s="1"/>
      <c r="AT44" s="1"/>
      <c r="AU44" s="1"/>
      <c r="AV44" s="1"/>
      <c r="AW44" s="1"/>
      <c r="AX44" s="1"/>
      <c r="AY44" s="1"/>
      <c r="AZ44" s="1">
        <v>24</v>
      </c>
    </row>
    <row r="45" spans="1:52" x14ac:dyDescent="0.25">
      <c r="A45" s="1">
        <v>44</v>
      </c>
      <c r="B45" t="s">
        <v>1252</v>
      </c>
      <c r="C45" s="1">
        <f t="shared" si="0"/>
        <v>78</v>
      </c>
      <c r="D45" s="1">
        <f t="shared" si="1"/>
        <v>3</v>
      </c>
      <c r="I45" s="1">
        <v>28</v>
      </c>
      <c r="Q45" s="1">
        <v>24</v>
      </c>
      <c r="AE45" s="1">
        <v>26</v>
      </c>
      <c r="AS45" s="1"/>
      <c r="AT45" s="1"/>
      <c r="AU45" s="1"/>
      <c r="AV45" s="1"/>
      <c r="AW45" s="1"/>
      <c r="AX45" s="1"/>
      <c r="AY45" s="1"/>
      <c r="AZ45" s="1"/>
    </row>
    <row r="46" spans="1:52" x14ac:dyDescent="0.25">
      <c r="A46" s="1">
        <v>45</v>
      </c>
      <c r="B46" t="s">
        <v>1084</v>
      </c>
      <c r="C46" s="1">
        <f t="shared" si="0"/>
        <v>77</v>
      </c>
      <c r="D46" s="1">
        <f t="shared" si="1"/>
        <v>3</v>
      </c>
      <c r="S46" s="1">
        <v>21</v>
      </c>
      <c r="T46" s="1">
        <v>23</v>
      </c>
      <c r="AS46" s="1"/>
      <c r="AT46" s="1"/>
      <c r="AU46" s="1"/>
      <c r="AV46" s="1"/>
      <c r="AW46" s="1"/>
      <c r="AX46" s="1"/>
      <c r="AY46" s="1"/>
      <c r="AZ46" s="1">
        <v>33</v>
      </c>
    </row>
    <row r="47" spans="1:52" x14ac:dyDescent="0.25">
      <c r="A47" s="1">
        <v>46</v>
      </c>
      <c r="B47" t="s">
        <v>285</v>
      </c>
      <c r="C47" s="1">
        <f t="shared" si="0"/>
        <v>77</v>
      </c>
      <c r="D47" s="1">
        <f t="shared" si="1"/>
        <v>4</v>
      </c>
      <c r="E47" s="1">
        <v>30</v>
      </c>
      <c r="M47" s="1">
        <v>16</v>
      </c>
      <c r="Y47" s="1">
        <v>19</v>
      </c>
      <c r="AS47" s="1"/>
      <c r="AT47" s="1">
        <v>12</v>
      </c>
      <c r="AU47" s="1"/>
      <c r="AV47" s="1"/>
      <c r="AW47" s="1"/>
      <c r="AX47" s="1"/>
      <c r="AY47" s="1"/>
      <c r="AZ47" s="1"/>
    </row>
    <row r="48" spans="1:52" x14ac:dyDescent="0.25">
      <c r="A48" s="1">
        <v>47</v>
      </c>
      <c r="B48" t="s">
        <v>1372</v>
      </c>
      <c r="C48" s="1">
        <f t="shared" si="0"/>
        <v>70</v>
      </c>
      <c r="D48" s="1">
        <f t="shared" si="1"/>
        <v>3</v>
      </c>
      <c r="H48" s="1">
        <v>22</v>
      </c>
      <c r="J48" s="1">
        <v>26</v>
      </c>
      <c r="L48" s="1">
        <v>22</v>
      </c>
      <c r="AS48" s="1"/>
      <c r="AT48" s="1"/>
      <c r="AU48" s="1"/>
      <c r="AV48" s="1"/>
      <c r="AW48" s="1"/>
      <c r="AX48" s="1"/>
      <c r="AY48" s="1"/>
      <c r="AZ48" s="1"/>
    </row>
    <row r="49" spans="1:52" x14ac:dyDescent="0.25">
      <c r="A49" s="1">
        <v>48</v>
      </c>
      <c r="B49" t="s">
        <v>1305</v>
      </c>
      <c r="C49" s="1">
        <f t="shared" si="0"/>
        <v>69</v>
      </c>
      <c r="D49" s="1">
        <f t="shared" si="1"/>
        <v>3</v>
      </c>
      <c r="Q49" s="1">
        <v>17</v>
      </c>
      <c r="S49" s="1">
        <v>15</v>
      </c>
      <c r="W49" s="1">
        <v>37</v>
      </c>
      <c r="AS49" s="1"/>
      <c r="AT49" s="1"/>
      <c r="AU49" s="1"/>
      <c r="AV49" s="1"/>
      <c r="AW49" s="1"/>
      <c r="AX49" s="1"/>
      <c r="AY49" s="1"/>
      <c r="AZ49" s="1"/>
    </row>
    <row r="50" spans="1:52" x14ac:dyDescent="0.25">
      <c r="A50" s="1">
        <v>49</v>
      </c>
      <c r="B50" t="s">
        <v>1229</v>
      </c>
      <c r="C50" s="1">
        <f t="shared" si="0"/>
        <v>65</v>
      </c>
      <c r="D50" s="1">
        <f t="shared" si="1"/>
        <v>4</v>
      </c>
      <c r="Y50" s="1">
        <v>18</v>
      </c>
      <c r="AA50" s="1">
        <v>12</v>
      </c>
      <c r="AH50" s="1">
        <v>21</v>
      </c>
      <c r="AJ50" s="1">
        <v>14</v>
      </c>
      <c r="AS50" s="1"/>
      <c r="AT50" s="1"/>
      <c r="AU50" s="1"/>
      <c r="AV50" s="1"/>
      <c r="AW50" s="1"/>
      <c r="AX50" s="1"/>
      <c r="AY50" s="1"/>
      <c r="AZ50" s="1"/>
    </row>
    <row r="51" spans="1:52" x14ac:dyDescent="0.25">
      <c r="A51" s="1">
        <v>50</v>
      </c>
      <c r="B51" t="s">
        <v>1112</v>
      </c>
      <c r="C51" s="1">
        <f t="shared" si="0"/>
        <v>65</v>
      </c>
      <c r="D51" s="1">
        <f t="shared" si="1"/>
        <v>3</v>
      </c>
      <c r="AE51" s="1">
        <v>24</v>
      </c>
      <c r="AM51" s="1">
        <v>19</v>
      </c>
      <c r="AS51" s="1"/>
      <c r="AT51" s="1"/>
      <c r="AU51" s="1"/>
      <c r="AV51" s="1"/>
      <c r="AW51" s="1">
        <v>22</v>
      </c>
      <c r="AX51" s="1"/>
      <c r="AY51" s="1"/>
      <c r="AZ51" s="1"/>
    </row>
    <row r="52" spans="1:52" x14ac:dyDescent="0.25">
      <c r="A52" s="1">
        <v>51</v>
      </c>
      <c r="B52" t="s">
        <v>72</v>
      </c>
      <c r="C52" s="1">
        <f t="shared" si="0"/>
        <v>65</v>
      </c>
      <c r="D52" s="1">
        <f t="shared" si="1"/>
        <v>3</v>
      </c>
      <c r="U52" s="1">
        <v>22</v>
      </c>
      <c r="Y52" s="1">
        <v>25</v>
      </c>
      <c r="AS52" s="1"/>
      <c r="AT52" s="1"/>
      <c r="AU52" s="1">
        <v>18</v>
      </c>
      <c r="AV52" s="1"/>
      <c r="AW52" s="1"/>
      <c r="AX52" s="1"/>
      <c r="AY52" s="1"/>
      <c r="AZ52" s="1"/>
    </row>
    <row r="53" spans="1:52" x14ac:dyDescent="0.25">
      <c r="A53" s="1">
        <v>52</v>
      </c>
      <c r="B53" t="s">
        <v>63</v>
      </c>
      <c r="C53" s="1">
        <f t="shared" si="0"/>
        <v>59</v>
      </c>
      <c r="D53" s="1">
        <f t="shared" si="1"/>
        <v>2</v>
      </c>
      <c r="I53" s="1">
        <v>30</v>
      </c>
      <c r="J53" s="1">
        <v>29</v>
      </c>
      <c r="AS53" s="1"/>
      <c r="AT53" s="1"/>
      <c r="AU53" s="1"/>
      <c r="AV53" s="1"/>
      <c r="AW53" s="1"/>
      <c r="AX53" s="1"/>
      <c r="AY53" s="1"/>
      <c r="AZ53" s="1"/>
    </row>
    <row r="54" spans="1:52" x14ac:dyDescent="0.25">
      <c r="A54" s="1">
        <v>53</v>
      </c>
      <c r="B54" t="s">
        <v>1114</v>
      </c>
      <c r="C54" s="1">
        <f t="shared" si="0"/>
        <v>51</v>
      </c>
      <c r="D54" s="1">
        <f t="shared" si="1"/>
        <v>3</v>
      </c>
      <c r="AR54" s="1">
        <v>13</v>
      </c>
      <c r="AS54" s="1"/>
      <c r="AT54" s="1"/>
      <c r="AU54" s="1">
        <v>19</v>
      </c>
      <c r="AV54" s="1"/>
      <c r="AW54" s="1">
        <v>19</v>
      </c>
      <c r="AX54" s="1"/>
      <c r="AY54" s="1"/>
      <c r="AZ54" s="1"/>
    </row>
    <row r="55" spans="1:52" x14ac:dyDescent="0.25">
      <c r="A55" s="1">
        <v>54</v>
      </c>
      <c r="B55" t="s">
        <v>1085</v>
      </c>
      <c r="C55" s="1">
        <f t="shared" si="0"/>
        <v>50</v>
      </c>
      <c r="D55" s="1">
        <f t="shared" si="1"/>
        <v>2</v>
      </c>
      <c r="AS55" s="1"/>
      <c r="AT55" s="1"/>
      <c r="AU55" s="1"/>
      <c r="AV55" s="1"/>
      <c r="AW55" s="1"/>
      <c r="AX55" s="1"/>
      <c r="AY55" s="1">
        <v>24</v>
      </c>
      <c r="AZ55" s="1">
        <v>26</v>
      </c>
    </row>
    <row r="56" spans="1:52" x14ac:dyDescent="0.25">
      <c r="A56" s="1">
        <v>55</v>
      </c>
      <c r="B56" t="s">
        <v>1310</v>
      </c>
      <c r="C56" s="1">
        <f t="shared" si="0"/>
        <v>50</v>
      </c>
      <c r="D56" s="1">
        <f t="shared" si="1"/>
        <v>2</v>
      </c>
      <c r="T56" s="1">
        <v>28</v>
      </c>
      <c r="V56" s="1">
        <v>22</v>
      </c>
      <c r="AS56" s="1"/>
      <c r="AT56" s="1"/>
      <c r="AU56" s="1"/>
      <c r="AV56" s="1"/>
      <c r="AW56" s="1"/>
      <c r="AX56" s="1"/>
      <c r="AY56" s="1"/>
      <c r="AZ56" s="1"/>
    </row>
    <row r="57" spans="1:52" x14ac:dyDescent="0.25">
      <c r="A57" s="1">
        <v>56</v>
      </c>
      <c r="B57" t="s">
        <v>1300</v>
      </c>
      <c r="C57" s="1">
        <f t="shared" si="0"/>
        <v>49</v>
      </c>
      <c r="D57" s="1">
        <f t="shared" si="1"/>
        <v>2</v>
      </c>
      <c r="O57" s="1">
        <v>24</v>
      </c>
      <c r="W57" s="1">
        <v>25</v>
      </c>
      <c r="AS57" s="1"/>
      <c r="AT57" s="1"/>
      <c r="AU57" s="1"/>
      <c r="AV57" s="1"/>
      <c r="AW57" s="1"/>
      <c r="AX57" s="1"/>
      <c r="AY57" s="1"/>
      <c r="AZ57" s="1"/>
    </row>
    <row r="58" spans="1:52" x14ac:dyDescent="0.25">
      <c r="A58" s="1">
        <v>57</v>
      </c>
      <c r="B58" t="s">
        <v>1309</v>
      </c>
      <c r="C58" s="1">
        <f t="shared" si="0"/>
        <v>48</v>
      </c>
      <c r="D58" s="1">
        <f t="shared" si="1"/>
        <v>2</v>
      </c>
      <c r="L58" s="1">
        <v>21</v>
      </c>
      <c r="V58" s="1">
        <v>27</v>
      </c>
      <c r="AS58" s="1"/>
      <c r="AT58" s="1"/>
      <c r="AU58" s="1"/>
      <c r="AV58" s="1"/>
      <c r="AW58" s="1"/>
      <c r="AX58" s="1"/>
      <c r="AY58" s="1"/>
      <c r="AZ58" s="1"/>
    </row>
    <row r="59" spans="1:52" x14ac:dyDescent="0.25">
      <c r="A59" s="1">
        <v>58</v>
      </c>
      <c r="B59" t="s">
        <v>817</v>
      </c>
      <c r="C59" s="1">
        <f t="shared" si="0"/>
        <v>44</v>
      </c>
      <c r="D59" s="1">
        <f t="shared" si="1"/>
        <v>2</v>
      </c>
      <c r="AH59" s="1">
        <v>26</v>
      </c>
      <c r="AM59" s="1">
        <v>18</v>
      </c>
      <c r="AS59" s="1"/>
      <c r="AT59" s="1"/>
      <c r="AU59" s="1"/>
      <c r="AV59" s="1"/>
      <c r="AW59" s="1"/>
      <c r="AX59" s="1"/>
      <c r="AY59" s="1"/>
      <c r="AZ59" s="1"/>
    </row>
    <row r="60" spans="1:52" x14ac:dyDescent="0.25">
      <c r="A60" s="1">
        <v>59</v>
      </c>
      <c r="B60" t="s">
        <v>1091</v>
      </c>
      <c r="C60" s="1">
        <f t="shared" si="0"/>
        <v>42</v>
      </c>
      <c r="D60" s="1">
        <f t="shared" si="1"/>
        <v>2</v>
      </c>
      <c r="AS60" s="1">
        <v>22</v>
      </c>
      <c r="AT60" s="1"/>
      <c r="AU60" s="1"/>
      <c r="AV60" s="1"/>
      <c r="AW60" s="1"/>
      <c r="AX60" s="1"/>
      <c r="AY60" s="1">
        <v>20</v>
      </c>
      <c r="AZ60" s="1"/>
    </row>
    <row r="61" spans="1:52" x14ac:dyDescent="0.25">
      <c r="A61" s="1">
        <v>60</v>
      </c>
      <c r="B61" t="s">
        <v>1275</v>
      </c>
      <c r="C61" s="1">
        <f t="shared" si="0"/>
        <v>42</v>
      </c>
      <c r="D61" s="1">
        <f t="shared" si="1"/>
        <v>2</v>
      </c>
      <c r="S61" s="1">
        <v>24</v>
      </c>
      <c r="AA61" s="1">
        <v>18</v>
      </c>
      <c r="AS61" s="1"/>
      <c r="AT61" s="1"/>
      <c r="AU61" s="1"/>
      <c r="AV61" s="1"/>
      <c r="AW61" s="1"/>
      <c r="AX61" s="1"/>
      <c r="AY61" s="1"/>
      <c r="AZ61" s="1"/>
    </row>
    <row r="62" spans="1:52" x14ac:dyDescent="0.25">
      <c r="A62" s="1">
        <v>61</v>
      </c>
      <c r="B62" t="s">
        <v>1090</v>
      </c>
      <c r="C62" s="1">
        <f t="shared" si="0"/>
        <v>41</v>
      </c>
      <c r="D62" s="1">
        <f t="shared" si="1"/>
        <v>2</v>
      </c>
      <c r="AS62" s="1"/>
      <c r="AT62" s="1">
        <v>17</v>
      </c>
      <c r="AU62" s="1"/>
      <c r="AV62" s="1"/>
      <c r="AW62" s="1"/>
      <c r="AX62" s="1"/>
      <c r="AY62" s="1">
        <v>24</v>
      </c>
      <c r="AZ62" s="1"/>
    </row>
    <row r="63" spans="1:52" x14ac:dyDescent="0.25">
      <c r="A63" s="1">
        <v>62</v>
      </c>
      <c r="B63" t="s">
        <v>1348</v>
      </c>
      <c r="C63" s="1">
        <f t="shared" si="0"/>
        <v>40</v>
      </c>
      <c r="D63" s="1">
        <f t="shared" si="1"/>
        <v>2</v>
      </c>
      <c r="L63" s="1">
        <v>26</v>
      </c>
      <c r="P63" s="1">
        <v>14</v>
      </c>
      <c r="AS63" s="1"/>
      <c r="AT63" s="1"/>
      <c r="AU63" s="1"/>
      <c r="AV63" s="1"/>
      <c r="AW63" s="1"/>
      <c r="AX63" s="1"/>
      <c r="AY63" s="1"/>
      <c r="AZ63" s="1"/>
    </row>
    <row r="64" spans="1:52" x14ac:dyDescent="0.25">
      <c r="A64" s="1">
        <v>63</v>
      </c>
      <c r="B64" t="s">
        <v>1141</v>
      </c>
      <c r="C64" s="1">
        <f t="shared" si="0"/>
        <v>39</v>
      </c>
      <c r="D64" s="1">
        <f t="shared" si="1"/>
        <v>2</v>
      </c>
      <c r="AM64" s="1">
        <v>24</v>
      </c>
      <c r="AR64" s="1">
        <v>15</v>
      </c>
      <c r="AS64" s="1"/>
      <c r="AT64" s="1"/>
      <c r="AU64" s="1"/>
      <c r="AV64" s="1"/>
      <c r="AW64" s="1"/>
      <c r="AX64" s="1"/>
      <c r="AY64" s="1"/>
      <c r="AZ64" s="1"/>
    </row>
    <row r="65" spans="1:52" x14ac:dyDescent="0.25">
      <c r="A65" s="1">
        <v>64</v>
      </c>
      <c r="B65" t="s">
        <v>727</v>
      </c>
      <c r="C65" s="1">
        <f t="shared" si="0"/>
        <v>39</v>
      </c>
      <c r="D65" s="1">
        <f t="shared" si="1"/>
        <v>2</v>
      </c>
      <c r="U65" s="1">
        <v>21</v>
      </c>
      <c r="AS65" s="1"/>
      <c r="AT65" s="1"/>
      <c r="AU65" s="1"/>
      <c r="AV65" s="1"/>
      <c r="AW65" s="1"/>
      <c r="AX65" s="1"/>
      <c r="AY65" s="1">
        <v>18</v>
      </c>
      <c r="AZ65" s="1"/>
    </row>
    <row r="66" spans="1:52" x14ac:dyDescent="0.25">
      <c r="A66" s="1">
        <v>65</v>
      </c>
      <c r="B66" t="s">
        <v>1020</v>
      </c>
      <c r="C66" s="1">
        <f t="shared" ref="C66:C129" si="2">SUM(E66:AZ66)</f>
        <v>38</v>
      </c>
      <c r="D66" s="1">
        <f t="shared" ref="D66:D129" si="3">COUNT(E66:AZ66)</f>
        <v>2</v>
      </c>
      <c r="AL66" s="1">
        <v>13</v>
      </c>
      <c r="AS66" s="1"/>
      <c r="AT66" s="1"/>
      <c r="AU66" s="1">
        <v>25</v>
      </c>
      <c r="AV66" s="1"/>
      <c r="AW66" s="1"/>
      <c r="AX66" s="1"/>
      <c r="AY66" s="1"/>
      <c r="AZ66" s="1"/>
    </row>
    <row r="67" spans="1:52" x14ac:dyDescent="0.25">
      <c r="A67" s="1">
        <v>66</v>
      </c>
      <c r="B67" t="s">
        <v>1339</v>
      </c>
      <c r="C67" s="1">
        <f t="shared" si="2"/>
        <v>36</v>
      </c>
      <c r="D67" s="1">
        <f t="shared" si="3"/>
        <v>1</v>
      </c>
      <c r="R67" s="1">
        <v>36</v>
      </c>
      <c r="AS67" s="1"/>
      <c r="AT67" s="1"/>
      <c r="AU67" s="1"/>
      <c r="AV67" s="1"/>
      <c r="AW67" s="1"/>
      <c r="AX67" s="1"/>
      <c r="AY67" s="1"/>
      <c r="AZ67" s="1"/>
    </row>
    <row r="68" spans="1:52" x14ac:dyDescent="0.25">
      <c r="A68" s="1">
        <v>67</v>
      </c>
      <c r="B68" t="s">
        <v>1263</v>
      </c>
      <c r="C68" s="1">
        <f t="shared" si="2"/>
        <v>36</v>
      </c>
      <c r="D68" s="1">
        <f t="shared" si="3"/>
        <v>1</v>
      </c>
      <c r="AC68" s="1">
        <v>36</v>
      </c>
      <c r="AS68" s="1"/>
      <c r="AT68" s="1"/>
      <c r="AU68" s="1"/>
      <c r="AV68" s="1"/>
      <c r="AW68" s="1"/>
      <c r="AX68" s="1"/>
      <c r="AY68" s="1"/>
      <c r="AZ68" s="1"/>
    </row>
    <row r="69" spans="1:52" x14ac:dyDescent="0.25">
      <c r="A69" s="1">
        <v>68</v>
      </c>
      <c r="B69" t="s">
        <v>1227</v>
      </c>
      <c r="C69" s="1">
        <f t="shared" si="2"/>
        <v>35</v>
      </c>
      <c r="D69" s="1">
        <f t="shared" si="3"/>
        <v>2</v>
      </c>
      <c r="R69" s="1">
        <v>23</v>
      </c>
      <c r="AJ69" s="1">
        <v>12</v>
      </c>
      <c r="AS69" s="1"/>
      <c r="AT69" s="1"/>
      <c r="AU69" s="1"/>
      <c r="AV69" s="1"/>
      <c r="AW69" s="1"/>
      <c r="AX69" s="1"/>
      <c r="AY69" s="1"/>
      <c r="AZ69" s="1"/>
    </row>
    <row r="70" spans="1:52" x14ac:dyDescent="0.25">
      <c r="A70" s="1">
        <v>69</v>
      </c>
      <c r="B70" t="s">
        <v>1152</v>
      </c>
      <c r="C70" s="1">
        <f t="shared" si="2"/>
        <v>35</v>
      </c>
      <c r="D70" s="1">
        <f t="shared" si="3"/>
        <v>1</v>
      </c>
      <c r="AQ70" s="1">
        <v>35</v>
      </c>
      <c r="AS70" s="1"/>
      <c r="AT70" s="1"/>
      <c r="AU70" s="1"/>
      <c r="AV70" s="1"/>
      <c r="AW70" s="1"/>
      <c r="AX70" s="1"/>
      <c r="AY70" s="1"/>
      <c r="AZ70" s="1"/>
    </row>
    <row r="71" spans="1:52" x14ac:dyDescent="0.25">
      <c r="A71" s="1">
        <v>70</v>
      </c>
      <c r="B71" t="s">
        <v>1200</v>
      </c>
      <c r="C71" s="1">
        <f t="shared" si="2"/>
        <v>35</v>
      </c>
      <c r="D71" s="1">
        <f t="shared" si="3"/>
        <v>1</v>
      </c>
      <c r="AN71" s="1">
        <v>35</v>
      </c>
      <c r="AS71" s="1"/>
      <c r="AT71" s="1"/>
      <c r="AU71" s="1"/>
      <c r="AV71" s="1"/>
      <c r="AW71" s="1"/>
      <c r="AX71" s="1"/>
      <c r="AY71" s="1"/>
      <c r="AZ71" s="1"/>
    </row>
    <row r="72" spans="1:52" x14ac:dyDescent="0.25">
      <c r="A72" s="1">
        <v>71</v>
      </c>
      <c r="B72" t="s">
        <v>1380</v>
      </c>
      <c r="C72" s="1">
        <f t="shared" si="2"/>
        <v>35</v>
      </c>
      <c r="D72" s="1">
        <f t="shared" si="3"/>
        <v>2</v>
      </c>
      <c r="G72" s="1">
        <v>24</v>
      </c>
      <c r="K72" s="1">
        <v>11</v>
      </c>
      <c r="AS72" s="1"/>
      <c r="AT72" s="1"/>
      <c r="AU72" s="1"/>
      <c r="AV72" s="1"/>
      <c r="AW72" s="1"/>
      <c r="AX72" s="1"/>
      <c r="AY72" s="1"/>
      <c r="AZ72" s="1"/>
    </row>
    <row r="73" spans="1:52" x14ac:dyDescent="0.25">
      <c r="A73" s="1">
        <v>72</v>
      </c>
      <c r="B73" t="s">
        <v>1391</v>
      </c>
      <c r="C73" s="1">
        <f t="shared" si="2"/>
        <v>34</v>
      </c>
      <c r="D73" s="1">
        <f t="shared" si="3"/>
        <v>1</v>
      </c>
      <c r="I73" s="1">
        <v>34</v>
      </c>
      <c r="AS73" s="1"/>
      <c r="AT73" s="1"/>
      <c r="AU73" s="1"/>
      <c r="AV73" s="1"/>
      <c r="AW73" s="1"/>
      <c r="AX73" s="1"/>
      <c r="AY73" s="1"/>
      <c r="AZ73" s="1"/>
    </row>
    <row r="74" spans="1:52" x14ac:dyDescent="0.25">
      <c r="A74" s="1">
        <v>73</v>
      </c>
      <c r="B74" t="s">
        <v>1081</v>
      </c>
      <c r="C74" s="1">
        <f t="shared" si="2"/>
        <v>34</v>
      </c>
      <c r="D74" s="1">
        <f t="shared" si="3"/>
        <v>2</v>
      </c>
      <c r="AH74" s="1">
        <v>12</v>
      </c>
      <c r="AS74" s="1"/>
      <c r="AT74" s="1"/>
      <c r="AU74" s="1"/>
      <c r="AV74" s="1"/>
      <c r="AW74" s="1"/>
      <c r="AX74" s="1"/>
      <c r="AY74" s="1"/>
      <c r="AZ74" s="1">
        <v>22</v>
      </c>
    </row>
    <row r="75" spans="1:52" x14ac:dyDescent="0.25">
      <c r="A75" s="1">
        <v>74</v>
      </c>
      <c r="B75" t="s">
        <v>1080</v>
      </c>
      <c r="C75" s="1">
        <f t="shared" si="2"/>
        <v>34</v>
      </c>
      <c r="D75" s="1">
        <f t="shared" si="3"/>
        <v>1</v>
      </c>
      <c r="AS75" s="1"/>
      <c r="AT75" s="1"/>
      <c r="AU75" s="1"/>
      <c r="AV75" s="1"/>
      <c r="AW75" s="1"/>
      <c r="AX75" s="1"/>
      <c r="AY75" s="1"/>
      <c r="AZ75" s="1">
        <v>34</v>
      </c>
    </row>
    <row r="76" spans="1:52" x14ac:dyDescent="0.25">
      <c r="A76" s="1">
        <v>75</v>
      </c>
      <c r="B76" t="s">
        <v>1304</v>
      </c>
      <c r="C76" s="1">
        <f t="shared" si="2"/>
        <v>33</v>
      </c>
      <c r="D76" s="1">
        <f t="shared" si="3"/>
        <v>1</v>
      </c>
      <c r="W76" s="1">
        <v>33</v>
      </c>
      <c r="AS76" s="1"/>
      <c r="AT76" s="1"/>
      <c r="AU76" s="1"/>
      <c r="AV76" s="1"/>
      <c r="AW76" s="1"/>
      <c r="AX76" s="1"/>
      <c r="AY76" s="1"/>
      <c r="AZ76" s="1"/>
    </row>
    <row r="77" spans="1:52" x14ac:dyDescent="0.25">
      <c r="A77" s="1">
        <v>76</v>
      </c>
      <c r="B77" t="s">
        <v>1287</v>
      </c>
      <c r="C77" s="1">
        <f t="shared" si="2"/>
        <v>33</v>
      </c>
      <c r="D77" s="1">
        <f t="shared" si="3"/>
        <v>1</v>
      </c>
      <c r="Y77" s="1">
        <v>33</v>
      </c>
      <c r="AS77" s="1"/>
      <c r="AT77" s="1"/>
      <c r="AU77" s="1"/>
      <c r="AV77" s="1"/>
      <c r="AW77" s="1"/>
      <c r="AX77" s="1"/>
      <c r="AY77" s="1"/>
      <c r="AZ77" s="1"/>
    </row>
    <row r="78" spans="1:52" x14ac:dyDescent="0.25">
      <c r="A78" s="1">
        <v>77</v>
      </c>
      <c r="B78" t="s">
        <v>1148</v>
      </c>
      <c r="C78" s="1">
        <f t="shared" si="2"/>
        <v>33</v>
      </c>
      <c r="D78" s="1">
        <f t="shared" si="3"/>
        <v>1</v>
      </c>
      <c r="AQ78" s="1">
        <v>33</v>
      </c>
      <c r="AS78" s="1"/>
      <c r="AT78" s="1"/>
      <c r="AU78" s="1"/>
      <c r="AV78" s="1"/>
      <c r="AW78" s="1"/>
      <c r="AX78" s="1"/>
      <c r="AY78" s="1"/>
      <c r="AZ78" s="1"/>
    </row>
    <row r="79" spans="1:52" x14ac:dyDescent="0.25">
      <c r="A79" s="1">
        <v>78</v>
      </c>
      <c r="B79" t="s">
        <v>1408</v>
      </c>
      <c r="C79" s="1">
        <f t="shared" si="2"/>
        <v>32</v>
      </c>
      <c r="D79" s="1">
        <f t="shared" si="3"/>
        <v>1</v>
      </c>
      <c r="E79" s="1">
        <v>32</v>
      </c>
      <c r="AS79" s="1"/>
      <c r="AT79" s="1"/>
      <c r="AU79" s="1"/>
      <c r="AV79" s="1"/>
      <c r="AW79" s="1"/>
      <c r="AX79" s="1"/>
      <c r="AY79" s="1"/>
      <c r="AZ79" s="1"/>
    </row>
    <row r="80" spans="1:52" x14ac:dyDescent="0.25">
      <c r="A80" s="1">
        <v>79</v>
      </c>
      <c r="B80" t="s">
        <v>1128</v>
      </c>
      <c r="C80" s="1">
        <f t="shared" si="2"/>
        <v>32</v>
      </c>
      <c r="D80" s="1">
        <f t="shared" si="3"/>
        <v>2</v>
      </c>
      <c r="AR80" s="1">
        <v>15</v>
      </c>
      <c r="AS80" s="1"/>
      <c r="AT80" s="1"/>
      <c r="AU80" s="1">
        <v>17</v>
      </c>
      <c r="AV80" s="1"/>
      <c r="AW80" s="1"/>
      <c r="AX80" s="1"/>
      <c r="AY80" s="1"/>
      <c r="AZ80" s="1"/>
    </row>
    <row r="81" spans="1:52" x14ac:dyDescent="0.25">
      <c r="A81" s="1">
        <v>80</v>
      </c>
      <c r="B81" t="s">
        <v>1332</v>
      </c>
      <c r="C81" s="1">
        <f t="shared" si="2"/>
        <v>32</v>
      </c>
      <c r="D81" s="1">
        <f t="shared" si="3"/>
        <v>2</v>
      </c>
      <c r="O81" s="1">
        <v>11</v>
      </c>
      <c r="S81" s="1">
        <v>21</v>
      </c>
      <c r="AS81" s="1"/>
      <c r="AT81" s="1"/>
      <c r="AU81" s="1"/>
      <c r="AV81" s="1"/>
      <c r="AW81" s="1"/>
      <c r="AX81" s="1"/>
      <c r="AY81" s="1"/>
      <c r="AZ81" s="1"/>
    </row>
    <row r="82" spans="1:52" x14ac:dyDescent="0.25">
      <c r="A82" s="1">
        <v>81</v>
      </c>
      <c r="B82" t="s">
        <v>1117</v>
      </c>
      <c r="C82" s="1">
        <f t="shared" si="2"/>
        <v>32</v>
      </c>
      <c r="D82" s="1">
        <f t="shared" si="3"/>
        <v>1</v>
      </c>
      <c r="AP82" s="1">
        <v>32</v>
      </c>
      <c r="AS82" s="1"/>
      <c r="AT82" s="1"/>
      <c r="AU82" s="1"/>
      <c r="AV82" s="1"/>
      <c r="AW82" s="1"/>
      <c r="AX82" s="1"/>
      <c r="AY82" s="1"/>
      <c r="AZ82" s="1"/>
    </row>
    <row r="83" spans="1:52" x14ac:dyDescent="0.25">
      <c r="A83" s="1">
        <v>82</v>
      </c>
      <c r="B83" t="s">
        <v>1156</v>
      </c>
      <c r="C83" s="1">
        <f t="shared" si="2"/>
        <v>31</v>
      </c>
      <c r="D83" s="1">
        <f t="shared" si="3"/>
        <v>2</v>
      </c>
      <c r="N83" s="1">
        <v>9</v>
      </c>
      <c r="AP83" s="1">
        <v>22</v>
      </c>
      <c r="AS83" s="1"/>
      <c r="AT83" s="1"/>
      <c r="AU83" s="1"/>
      <c r="AV83" s="1"/>
      <c r="AW83" s="1"/>
      <c r="AX83" s="1"/>
      <c r="AY83" s="1"/>
      <c r="AZ83" s="1"/>
    </row>
    <row r="84" spans="1:52" x14ac:dyDescent="0.25">
      <c r="A84" s="1">
        <v>83</v>
      </c>
      <c r="B84" t="s">
        <v>1325</v>
      </c>
      <c r="C84" s="1">
        <f t="shared" si="2"/>
        <v>31</v>
      </c>
      <c r="D84" s="1">
        <f t="shared" si="3"/>
        <v>1</v>
      </c>
      <c r="T84" s="1">
        <v>31</v>
      </c>
      <c r="AS84" s="1"/>
      <c r="AT84" s="1"/>
      <c r="AU84" s="1"/>
      <c r="AV84" s="1"/>
      <c r="AW84" s="1"/>
      <c r="AX84" s="1"/>
      <c r="AY84" s="1"/>
      <c r="AZ84" s="1"/>
    </row>
    <row r="85" spans="1:52" x14ac:dyDescent="0.25">
      <c r="A85" s="1">
        <v>84</v>
      </c>
      <c r="B85" t="s">
        <v>1257</v>
      </c>
      <c r="C85" s="1">
        <f t="shared" si="2"/>
        <v>31</v>
      </c>
      <c r="D85" s="1">
        <f t="shared" si="3"/>
        <v>1</v>
      </c>
      <c r="AE85" s="1">
        <v>31</v>
      </c>
      <c r="AS85" s="1"/>
      <c r="AT85" s="1"/>
      <c r="AU85" s="1"/>
      <c r="AV85" s="1"/>
      <c r="AW85" s="1"/>
      <c r="AX85" s="1"/>
      <c r="AY85" s="1"/>
      <c r="AZ85" s="1"/>
    </row>
    <row r="86" spans="1:52" x14ac:dyDescent="0.25">
      <c r="A86" s="1">
        <v>85</v>
      </c>
      <c r="B86" t="s">
        <v>1147</v>
      </c>
      <c r="C86" s="1">
        <f t="shared" si="2"/>
        <v>31</v>
      </c>
      <c r="D86" s="1">
        <f t="shared" si="3"/>
        <v>1</v>
      </c>
      <c r="AQ86" s="1">
        <v>31</v>
      </c>
      <c r="AS86" s="1"/>
      <c r="AT86" s="1"/>
      <c r="AU86" s="1"/>
      <c r="AV86" s="1"/>
      <c r="AW86" s="1"/>
      <c r="AX86" s="1"/>
      <c r="AY86" s="1"/>
      <c r="AZ86" s="1"/>
    </row>
    <row r="87" spans="1:52" x14ac:dyDescent="0.25">
      <c r="A87" s="1">
        <v>86</v>
      </c>
      <c r="B87" t="s">
        <v>1203</v>
      </c>
      <c r="C87" s="1">
        <f t="shared" si="2"/>
        <v>31</v>
      </c>
      <c r="D87" s="1">
        <f t="shared" si="3"/>
        <v>1</v>
      </c>
      <c r="AN87" s="1">
        <v>31</v>
      </c>
      <c r="AS87" s="1"/>
      <c r="AT87" s="1"/>
      <c r="AU87" s="1"/>
      <c r="AV87" s="1"/>
      <c r="AW87" s="1"/>
      <c r="AX87" s="1"/>
      <c r="AY87" s="1"/>
      <c r="AZ87" s="1"/>
    </row>
    <row r="88" spans="1:52" x14ac:dyDescent="0.25">
      <c r="A88" s="1">
        <v>87</v>
      </c>
      <c r="B88" t="s">
        <v>1202</v>
      </c>
      <c r="C88" s="1">
        <f t="shared" si="2"/>
        <v>31</v>
      </c>
      <c r="D88" s="1">
        <f t="shared" si="3"/>
        <v>1</v>
      </c>
      <c r="AN88" s="1">
        <v>31</v>
      </c>
      <c r="AS88" s="1"/>
      <c r="AT88" s="1"/>
      <c r="AU88" s="1"/>
      <c r="AV88" s="1"/>
      <c r="AW88" s="1"/>
      <c r="AX88" s="1"/>
      <c r="AY88" s="1"/>
      <c r="AZ88" s="1"/>
    </row>
    <row r="89" spans="1:52" x14ac:dyDescent="0.25">
      <c r="A89" s="1">
        <v>88</v>
      </c>
      <c r="B89" t="s">
        <v>1403</v>
      </c>
      <c r="C89" s="1">
        <f t="shared" si="2"/>
        <v>30</v>
      </c>
      <c r="D89" s="1">
        <f t="shared" si="3"/>
        <v>1</v>
      </c>
      <c r="F89" s="1">
        <v>30</v>
      </c>
      <c r="AS89" s="1"/>
      <c r="AT89" s="1"/>
      <c r="AU89" s="1"/>
      <c r="AV89" s="1"/>
      <c r="AW89" s="1"/>
      <c r="AX89" s="1"/>
      <c r="AY89" s="1"/>
      <c r="AZ89" s="1"/>
    </row>
    <row r="90" spans="1:52" x14ac:dyDescent="0.25">
      <c r="A90" s="1">
        <v>89</v>
      </c>
      <c r="B90" t="s">
        <v>1219</v>
      </c>
      <c r="C90" s="1">
        <f t="shared" si="2"/>
        <v>30</v>
      </c>
      <c r="D90" s="1">
        <f t="shared" si="3"/>
        <v>2</v>
      </c>
      <c r="N90" s="1">
        <v>18</v>
      </c>
      <c r="AK90" s="1">
        <v>12</v>
      </c>
      <c r="AS90" s="1"/>
      <c r="AT90" s="1"/>
      <c r="AU90" s="1"/>
      <c r="AV90" s="1"/>
      <c r="AW90" s="1"/>
      <c r="AX90" s="1"/>
      <c r="AY90" s="1"/>
      <c r="AZ90" s="1"/>
    </row>
    <row r="91" spans="1:52" x14ac:dyDescent="0.25">
      <c r="A91" s="1">
        <v>90</v>
      </c>
      <c r="B91" t="s">
        <v>689</v>
      </c>
      <c r="C91" s="1">
        <f t="shared" si="2"/>
        <v>30</v>
      </c>
      <c r="D91" s="1">
        <f t="shared" si="3"/>
        <v>1</v>
      </c>
      <c r="V91" s="1">
        <v>30</v>
      </c>
      <c r="AS91" s="1"/>
      <c r="AT91" s="1"/>
      <c r="AU91" s="1"/>
      <c r="AV91" s="1"/>
      <c r="AW91" s="1"/>
      <c r="AX91" s="1"/>
      <c r="AY91" s="1"/>
      <c r="AZ91" s="1"/>
    </row>
    <row r="92" spans="1:52" x14ac:dyDescent="0.25">
      <c r="A92" s="1">
        <v>91</v>
      </c>
      <c r="B92" t="s">
        <v>1288</v>
      </c>
      <c r="C92" s="1">
        <f t="shared" si="2"/>
        <v>30</v>
      </c>
      <c r="D92" s="1">
        <f t="shared" si="3"/>
        <v>1</v>
      </c>
      <c r="Y92" s="1">
        <v>30</v>
      </c>
      <c r="AS92" s="1"/>
      <c r="AT92" s="1"/>
      <c r="AU92" s="1"/>
      <c r="AV92" s="1"/>
      <c r="AW92" s="1"/>
      <c r="AX92" s="1"/>
      <c r="AY92" s="1"/>
      <c r="AZ92" s="1"/>
    </row>
    <row r="93" spans="1:52" x14ac:dyDescent="0.25">
      <c r="A93" s="1">
        <v>92</v>
      </c>
      <c r="B93" t="s">
        <v>1096</v>
      </c>
      <c r="C93" s="1">
        <f t="shared" si="2"/>
        <v>30</v>
      </c>
      <c r="D93" s="1">
        <f t="shared" si="3"/>
        <v>1</v>
      </c>
      <c r="AS93" s="1"/>
      <c r="AT93" s="1"/>
      <c r="AU93" s="1"/>
      <c r="AV93" s="1"/>
      <c r="AW93" s="1"/>
      <c r="AX93" s="1"/>
      <c r="AY93" s="1">
        <v>30</v>
      </c>
      <c r="AZ93" s="1"/>
    </row>
    <row r="94" spans="1:52" x14ac:dyDescent="0.25">
      <c r="A94" s="1">
        <v>93</v>
      </c>
      <c r="B94" t="s">
        <v>104</v>
      </c>
      <c r="C94" s="1">
        <f t="shared" si="2"/>
        <v>30</v>
      </c>
      <c r="D94" s="1">
        <f t="shared" si="3"/>
        <v>1</v>
      </c>
      <c r="AS94" s="1"/>
      <c r="AT94" s="1"/>
      <c r="AU94" s="1">
        <v>30</v>
      </c>
      <c r="AV94" s="1"/>
      <c r="AW94" s="1"/>
      <c r="AX94" s="1"/>
      <c r="AY94" s="1"/>
      <c r="AZ94" s="1"/>
    </row>
    <row r="95" spans="1:52" x14ac:dyDescent="0.25">
      <c r="A95" s="1">
        <v>94</v>
      </c>
      <c r="B95" t="s">
        <v>1146</v>
      </c>
      <c r="C95" s="1">
        <f t="shared" si="2"/>
        <v>30</v>
      </c>
      <c r="D95" s="1">
        <f t="shared" si="3"/>
        <v>1</v>
      </c>
      <c r="AQ95" s="1">
        <v>30</v>
      </c>
      <c r="AS95" s="1"/>
      <c r="AT95" s="1"/>
      <c r="AU95" s="1"/>
      <c r="AV95" s="1"/>
      <c r="AW95" s="1"/>
      <c r="AX95" s="1"/>
      <c r="AY95" s="1"/>
      <c r="AZ95" s="1"/>
    </row>
    <row r="96" spans="1:52" x14ac:dyDescent="0.25">
      <c r="A96" s="1">
        <v>95</v>
      </c>
      <c r="B96" t="s">
        <v>1409</v>
      </c>
      <c r="C96" s="1">
        <f t="shared" si="2"/>
        <v>29</v>
      </c>
      <c r="D96" s="1">
        <f t="shared" si="3"/>
        <v>1</v>
      </c>
      <c r="E96" s="1">
        <v>29</v>
      </c>
      <c r="AS96" s="1"/>
      <c r="AT96" s="1"/>
      <c r="AU96" s="1"/>
      <c r="AV96" s="1"/>
      <c r="AW96" s="1"/>
      <c r="AX96" s="1"/>
      <c r="AY96" s="1"/>
      <c r="AZ96" s="1"/>
    </row>
    <row r="97" spans="1:52" x14ac:dyDescent="0.25">
      <c r="A97" s="1">
        <v>96</v>
      </c>
      <c r="B97" t="s">
        <v>1405</v>
      </c>
      <c r="C97" s="1">
        <f t="shared" si="2"/>
        <v>29</v>
      </c>
      <c r="D97" s="1">
        <f t="shared" si="3"/>
        <v>1</v>
      </c>
      <c r="F97" s="1">
        <v>29</v>
      </c>
      <c r="AS97" s="1"/>
      <c r="AT97" s="1"/>
      <c r="AU97" s="1"/>
      <c r="AV97" s="1"/>
      <c r="AW97" s="1"/>
      <c r="AX97" s="1"/>
      <c r="AY97" s="1"/>
      <c r="AZ97" s="1"/>
    </row>
    <row r="98" spans="1:52" x14ac:dyDescent="0.25">
      <c r="A98" s="1">
        <v>97</v>
      </c>
      <c r="B98" t="s">
        <v>1302</v>
      </c>
      <c r="C98" s="1">
        <f t="shared" si="2"/>
        <v>29</v>
      </c>
      <c r="D98" s="1">
        <f t="shared" si="3"/>
        <v>1</v>
      </c>
      <c r="W98" s="1">
        <v>29</v>
      </c>
      <c r="AS98" s="1"/>
      <c r="AT98" s="1"/>
      <c r="AU98" s="1"/>
      <c r="AV98" s="1"/>
      <c r="AW98" s="1"/>
      <c r="AX98" s="1"/>
      <c r="AY98" s="1"/>
      <c r="AZ98" s="1"/>
    </row>
    <row r="99" spans="1:52" x14ac:dyDescent="0.25">
      <c r="A99" s="1">
        <v>98</v>
      </c>
      <c r="B99" t="s">
        <v>1266</v>
      </c>
      <c r="C99" s="1">
        <f t="shared" si="2"/>
        <v>29</v>
      </c>
      <c r="D99" s="1">
        <f t="shared" si="3"/>
        <v>1</v>
      </c>
      <c r="AC99" s="1">
        <v>29</v>
      </c>
      <c r="AS99" s="1"/>
      <c r="AT99" s="1"/>
      <c r="AU99" s="1"/>
      <c r="AV99" s="1"/>
      <c r="AW99" s="1"/>
      <c r="AX99" s="1"/>
      <c r="AY99" s="1"/>
      <c r="AZ99" s="1"/>
    </row>
    <row r="100" spans="1:52" x14ac:dyDescent="0.25">
      <c r="A100" s="1">
        <v>99</v>
      </c>
      <c r="B100" t="s">
        <v>1246</v>
      </c>
      <c r="C100" s="1">
        <f t="shared" si="2"/>
        <v>29</v>
      </c>
      <c r="D100" s="1">
        <f t="shared" si="3"/>
        <v>1</v>
      </c>
      <c r="AF100" s="1">
        <v>29</v>
      </c>
      <c r="AS100" s="1"/>
      <c r="AT100" s="1"/>
      <c r="AU100" s="1"/>
      <c r="AV100" s="1"/>
      <c r="AW100" s="1"/>
      <c r="AX100" s="1"/>
      <c r="AY100" s="1"/>
      <c r="AZ100" s="1"/>
    </row>
    <row r="101" spans="1:52" x14ac:dyDescent="0.25">
      <c r="A101" s="1">
        <v>100</v>
      </c>
      <c r="B101" t="s">
        <v>1234</v>
      </c>
      <c r="C101" s="1">
        <f t="shared" si="2"/>
        <v>29</v>
      </c>
      <c r="D101" s="1">
        <f t="shared" si="3"/>
        <v>1</v>
      </c>
      <c r="AH101" s="1">
        <v>29</v>
      </c>
      <c r="AS101" s="1"/>
      <c r="AT101" s="1"/>
      <c r="AU101" s="1"/>
      <c r="AV101" s="1"/>
      <c r="AW101" s="1"/>
      <c r="AX101" s="1"/>
      <c r="AY101" s="1"/>
      <c r="AZ101" s="1"/>
    </row>
    <row r="102" spans="1:52" x14ac:dyDescent="0.25">
      <c r="A102" s="1">
        <v>101</v>
      </c>
      <c r="B102" t="s">
        <v>1410</v>
      </c>
      <c r="C102" s="1">
        <f t="shared" si="2"/>
        <v>28</v>
      </c>
      <c r="D102" s="1">
        <f t="shared" si="3"/>
        <v>1</v>
      </c>
      <c r="E102" s="1">
        <v>28</v>
      </c>
      <c r="AS102" s="1"/>
      <c r="AT102" s="1"/>
      <c r="AU102" s="1"/>
      <c r="AV102" s="1"/>
      <c r="AW102" s="1"/>
      <c r="AX102" s="1"/>
      <c r="AY102" s="1"/>
      <c r="AZ102" s="1"/>
    </row>
    <row r="103" spans="1:52" x14ac:dyDescent="0.25">
      <c r="A103" s="1">
        <v>102</v>
      </c>
      <c r="B103" t="s">
        <v>1393</v>
      </c>
      <c r="C103" s="1">
        <f t="shared" si="2"/>
        <v>28</v>
      </c>
      <c r="D103" s="1">
        <f t="shared" si="3"/>
        <v>1</v>
      </c>
      <c r="H103" s="1">
        <v>28</v>
      </c>
      <c r="AS103" s="1"/>
      <c r="AT103" s="1"/>
      <c r="AU103" s="1"/>
      <c r="AV103" s="1"/>
      <c r="AW103" s="1"/>
      <c r="AX103" s="1"/>
      <c r="AY103" s="1"/>
      <c r="AZ103" s="1"/>
    </row>
    <row r="104" spans="1:52" x14ac:dyDescent="0.25">
      <c r="A104" s="1">
        <v>103</v>
      </c>
      <c r="B104" t="s">
        <v>1245</v>
      </c>
      <c r="C104" s="1">
        <f t="shared" si="2"/>
        <v>28</v>
      </c>
      <c r="D104" s="1">
        <f t="shared" si="3"/>
        <v>2</v>
      </c>
      <c r="N104" s="1">
        <v>15</v>
      </c>
      <c r="AG104" s="1">
        <v>13</v>
      </c>
      <c r="AS104" s="1"/>
      <c r="AT104" s="1"/>
      <c r="AU104" s="1"/>
      <c r="AV104" s="1"/>
      <c r="AW104" s="1"/>
      <c r="AX104" s="1"/>
      <c r="AY104" s="1"/>
      <c r="AZ104" s="1"/>
    </row>
    <row r="105" spans="1:52" x14ac:dyDescent="0.25">
      <c r="A105" s="1">
        <v>104</v>
      </c>
      <c r="B105" t="s">
        <v>1290</v>
      </c>
      <c r="C105" s="1">
        <f t="shared" si="2"/>
        <v>28</v>
      </c>
      <c r="D105" s="1">
        <f t="shared" si="3"/>
        <v>1</v>
      </c>
      <c r="Y105" s="1">
        <v>28</v>
      </c>
      <c r="AS105" s="1"/>
      <c r="AT105" s="1"/>
      <c r="AU105" s="1"/>
      <c r="AV105" s="1"/>
      <c r="AW105" s="1"/>
      <c r="AX105" s="1"/>
      <c r="AY105" s="1"/>
      <c r="AZ105" s="1"/>
    </row>
    <row r="106" spans="1:52" x14ac:dyDescent="0.25">
      <c r="A106" s="1">
        <v>105</v>
      </c>
      <c r="B106" t="s">
        <v>1291</v>
      </c>
      <c r="C106" s="1">
        <f t="shared" si="2"/>
        <v>28</v>
      </c>
      <c r="D106" s="1">
        <f t="shared" si="3"/>
        <v>1</v>
      </c>
      <c r="Y106" s="1">
        <v>28</v>
      </c>
      <c r="AS106" s="1"/>
      <c r="AT106" s="1"/>
      <c r="AU106" s="1"/>
      <c r="AV106" s="1"/>
      <c r="AW106" s="1"/>
      <c r="AX106" s="1"/>
      <c r="AY106" s="1"/>
      <c r="AZ106" s="1"/>
    </row>
    <row r="107" spans="1:52" x14ac:dyDescent="0.25">
      <c r="A107" s="1">
        <v>106</v>
      </c>
      <c r="B107" t="s">
        <v>300</v>
      </c>
      <c r="C107" s="1">
        <f t="shared" si="2"/>
        <v>28</v>
      </c>
      <c r="D107" s="1">
        <f t="shared" si="3"/>
        <v>1</v>
      </c>
      <c r="AS107" s="1"/>
      <c r="AT107" s="1"/>
      <c r="AU107" s="1"/>
      <c r="AV107" s="1"/>
      <c r="AW107" s="1"/>
      <c r="AX107" s="1"/>
      <c r="AY107" s="1"/>
      <c r="AZ107" s="1">
        <v>28</v>
      </c>
    </row>
    <row r="108" spans="1:52" x14ac:dyDescent="0.25">
      <c r="A108" s="1">
        <v>107</v>
      </c>
      <c r="B108" t="s">
        <v>1117</v>
      </c>
      <c r="C108" s="1">
        <f t="shared" si="2"/>
        <v>28</v>
      </c>
      <c r="D108" s="1">
        <f t="shared" si="3"/>
        <v>1</v>
      </c>
      <c r="AS108" s="1"/>
      <c r="AT108" s="1"/>
      <c r="AU108" s="1"/>
      <c r="AV108" s="1">
        <v>28</v>
      </c>
      <c r="AW108" s="1"/>
      <c r="AX108" s="1"/>
      <c r="AY108" s="1"/>
      <c r="AZ108" s="1"/>
    </row>
    <row r="109" spans="1:52" x14ac:dyDescent="0.25">
      <c r="A109" s="1">
        <v>108</v>
      </c>
      <c r="B109" t="s">
        <v>793</v>
      </c>
      <c r="C109" s="1">
        <f t="shared" si="2"/>
        <v>27</v>
      </c>
      <c r="D109" s="1">
        <f t="shared" si="3"/>
        <v>1</v>
      </c>
      <c r="F109" s="1">
        <v>27</v>
      </c>
      <c r="AS109" s="1"/>
      <c r="AT109" s="1"/>
      <c r="AU109" s="1"/>
      <c r="AV109" s="1"/>
      <c r="AW109" s="1"/>
      <c r="AX109" s="1"/>
      <c r="AY109" s="1"/>
      <c r="AZ109" s="1"/>
    </row>
    <row r="110" spans="1:52" x14ac:dyDescent="0.25">
      <c r="A110" s="1">
        <v>109</v>
      </c>
      <c r="B110" t="s">
        <v>1356</v>
      </c>
      <c r="C110" s="1">
        <f t="shared" si="2"/>
        <v>27</v>
      </c>
      <c r="D110" s="1">
        <f t="shared" si="3"/>
        <v>1</v>
      </c>
      <c r="O110" s="1">
        <v>27</v>
      </c>
      <c r="AS110" s="1"/>
      <c r="AT110" s="1"/>
      <c r="AU110" s="1"/>
      <c r="AV110" s="1"/>
      <c r="AW110" s="1"/>
      <c r="AX110" s="1"/>
      <c r="AY110" s="1"/>
      <c r="AZ110" s="1"/>
    </row>
    <row r="111" spans="1:52" x14ac:dyDescent="0.25">
      <c r="A111" s="1">
        <v>110</v>
      </c>
      <c r="B111" t="s">
        <v>1344</v>
      </c>
      <c r="C111" s="1">
        <f t="shared" si="2"/>
        <v>27</v>
      </c>
      <c r="D111" s="1">
        <f t="shared" si="3"/>
        <v>1</v>
      </c>
      <c r="Q111" s="1">
        <v>27</v>
      </c>
      <c r="AS111" s="1"/>
      <c r="AT111" s="1"/>
      <c r="AU111" s="1"/>
      <c r="AV111" s="1"/>
      <c r="AW111" s="1"/>
      <c r="AX111" s="1"/>
      <c r="AY111" s="1"/>
      <c r="AZ111" s="1"/>
    </row>
    <row r="112" spans="1:52" x14ac:dyDescent="0.25">
      <c r="A112" s="1">
        <v>111</v>
      </c>
      <c r="B112" t="s">
        <v>1335</v>
      </c>
      <c r="C112" s="1">
        <f t="shared" si="2"/>
        <v>27</v>
      </c>
      <c r="D112" s="1">
        <f t="shared" si="3"/>
        <v>1</v>
      </c>
      <c r="S112" s="1">
        <v>27</v>
      </c>
      <c r="AS112" s="1"/>
      <c r="AT112" s="1"/>
      <c r="AU112" s="1"/>
      <c r="AV112" s="1"/>
      <c r="AW112" s="1"/>
      <c r="AX112" s="1"/>
      <c r="AY112" s="1"/>
      <c r="AZ112" s="1"/>
    </row>
    <row r="113" spans="1:52" x14ac:dyDescent="0.25">
      <c r="A113" s="1">
        <v>112</v>
      </c>
      <c r="B113" t="s">
        <v>685</v>
      </c>
      <c r="C113" s="1">
        <f t="shared" si="2"/>
        <v>27</v>
      </c>
      <c r="D113" s="1">
        <f t="shared" si="3"/>
        <v>1</v>
      </c>
      <c r="V113" s="1">
        <v>27</v>
      </c>
      <c r="AS113" s="1"/>
      <c r="AT113" s="1"/>
      <c r="AU113" s="1"/>
      <c r="AV113" s="1"/>
      <c r="AW113" s="1"/>
      <c r="AX113" s="1"/>
      <c r="AY113" s="1"/>
      <c r="AZ113" s="1"/>
    </row>
    <row r="114" spans="1:52" x14ac:dyDescent="0.25">
      <c r="A114" s="1">
        <v>113</v>
      </c>
      <c r="B114" t="s">
        <v>1271</v>
      </c>
      <c r="C114" s="1">
        <f t="shared" si="2"/>
        <v>27</v>
      </c>
      <c r="D114" s="1">
        <f t="shared" si="3"/>
        <v>1</v>
      </c>
      <c r="AB114" s="1">
        <v>27</v>
      </c>
      <c r="AS114" s="1"/>
      <c r="AT114" s="1"/>
      <c r="AU114" s="1"/>
      <c r="AV114" s="1"/>
      <c r="AW114" s="1"/>
      <c r="AX114" s="1"/>
      <c r="AY114" s="1"/>
      <c r="AZ114" s="1"/>
    </row>
    <row r="115" spans="1:52" x14ac:dyDescent="0.25">
      <c r="A115" s="1">
        <v>114</v>
      </c>
      <c r="B115" t="s">
        <v>1264</v>
      </c>
      <c r="C115" s="1">
        <f t="shared" si="2"/>
        <v>27</v>
      </c>
      <c r="D115" s="1">
        <f t="shared" si="3"/>
        <v>1</v>
      </c>
      <c r="AC115" s="1">
        <v>27</v>
      </c>
      <c r="AS115" s="1"/>
      <c r="AT115" s="1"/>
      <c r="AU115" s="1"/>
      <c r="AV115" s="1"/>
      <c r="AW115" s="1"/>
      <c r="AX115" s="1"/>
      <c r="AY115" s="1"/>
      <c r="AZ115" s="1"/>
    </row>
    <row r="116" spans="1:52" x14ac:dyDescent="0.25">
      <c r="A116" s="1">
        <v>115</v>
      </c>
      <c r="B116" t="s">
        <v>1118</v>
      </c>
      <c r="C116" s="1">
        <f t="shared" si="2"/>
        <v>27</v>
      </c>
      <c r="D116" s="1">
        <f t="shared" si="3"/>
        <v>1</v>
      </c>
      <c r="AS116" s="1"/>
      <c r="AT116" s="1"/>
      <c r="AU116" s="1"/>
      <c r="AV116" s="1">
        <v>27</v>
      </c>
      <c r="AW116" s="1"/>
      <c r="AX116" s="1"/>
      <c r="AY116" s="1"/>
      <c r="AZ116" s="1"/>
    </row>
    <row r="117" spans="1:52" x14ac:dyDescent="0.25">
      <c r="A117" s="1">
        <v>116</v>
      </c>
      <c r="B117" t="s">
        <v>1121</v>
      </c>
      <c r="C117" s="1">
        <f t="shared" si="2"/>
        <v>27</v>
      </c>
      <c r="D117" s="1">
        <f t="shared" si="3"/>
        <v>1</v>
      </c>
      <c r="AS117" s="1"/>
      <c r="AT117" s="1"/>
      <c r="AU117" s="1"/>
      <c r="AV117" s="1">
        <v>27</v>
      </c>
      <c r="AW117" s="1"/>
      <c r="AX117" s="1"/>
      <c r="AY117" s="1"/>
      <c r="AZ117" s="1"/>
    </row>
    <row r="118" spans="1:52" x14ac:dyDescent="0.25">
      <c r="A118" s="1">
        <v>117</v>
      </c>
      <c r="B118" t="s">
        <v>1149</v>
      </c>
      <c r="C118" s="1">
        <f t="shared" si="2"/>
        <v>27</v>
      </c>
      <c r="D118" s="1">
        <f t="shared" si="3"/>
        <v>1</v>
      </c>
      <c r="AQ118" s="1">
        <v>27</v>
      </c>
      <c r="AS118" s="1"/>
      <c r="AT118" s="1"/>
      <c r="AU118" s="1"/>
      <c r="AV118" s="1"/>
      <c r="AW118" s="1"/>
      <c r="AX118" s="1"/>
      <c r="AY118" s="1"/>
      <c r="AZ118" s="1"/>
    </row>
    <row r="119" spans="1:52" x14ac:dyDescent="0.25">
      <c r="A119" s="1">
        <v>118</v>
      </c>
      <c r="B119" t="s">
        <v>1214</v>
      </c>
      <c r="C119" s="1">
        <f t="shared" si="2"/>
        <v>27</v>
      </c>
      <c r="D119" s="1">
        <f t="shared" si="3"/>
        <v>1</v>
      </c>
      <c r="AL119" s="1">
        <v>27</v>
      </c>
      <c r="AS119" s="1"/>
      <c r="AT119" s="1"/>
      <c r="AU119" s="1"/>
      <c r="AV119" s="1"/>
      <c r="AW119" s="1"/>
      <c r="AX119" s="1"/>
      <c r="AY119" s="1"/>
      <c r="AZ119" s="1"/>
    </row>
    <row r="120" spans="1:52" x14ac:dyDescent="0.25">
      <c r="A120" s="1">
        <v>119</v>
      </c>
      <c r="B120" t="s">
        <v>1411</v>
      </c>
      <c r="C120" s="1">
        <f t="shared" si="2"/>
        <v>26</v>
      </c>
      <c r="D120" s="1">
        <f t="shared" si="3"/>
        <v>1</v>
      </c>
      <c r="E120" s="1">
        <v>26</v>
      </c>
      <c r="AS120" s="1"/>
      <c r="AT120" s="1"/>
      <c r="AU120" s="1"/>
      <c r="AV120" s="1"/>
      <c r="AW120" s="1"/>
      <c r="AX120" s="1"/>
      <c r="AY120" s="1"/>
      <c r="AZ120" s="1"/>
    </row>
    <row r="121" spans="1:52" x14ac:dyDescent="0.25">
      <c r="A121" s="1">
        <v>120</v>
      </c>
      <c r="B121" t="s">
        <v>1338</v>
      </c>
      <c r="C121" s="1">
        <f t="shared" si="2"/>
        <v>26</v>
      </c>
      <c r="D121" s="1">
        <f t="shared" si="3"/>
        <v>1</v>
      </c>
      <c r="R121" s="1">
        <v>26</v>
      </c>
      <c r="AS121" s="1"/>
      <c r="AT121" s="1"/>
      <c r="AU121" s="1"/>
      <c r="AV121" s="1"/>
      <c r="AW121" s="1"/>
      <c r="AX121" s="1"/>
      <c r="AY121" s="1"/>
      <c r="AZ121" s="1"/>
    </row>
    <row r="122" spans="1:52" x14ac:dyDescent="0.25">
      <c r="A122" s="1">
        <v>121</v>
      </c>
      <c r="B122" t="s">
        <v>1312</v>
      </c>
      <c r="C122" s="1">
        <f t="shared" si="2"/>
        <v>26</v>
      </c>
      <c r="D122" s="1">
        <f t="shared" si="3"/>
        <v>1</v>
      </c>
      <c r="V122" s="1">
        <v>26</v>
      </c>
      <c r="AS122" s="1"/>
      <c r="AT122" s="1"/>
      <c r="AU122" s="1"/>
      <c r="AV122" s="1"/>
      <c r="AW122" s="1"/>
      <c r="AX122" s="1"/>
      <c r="AY122" s="1"/>
      <c r="AZ122" s="1"/>
    </row>
    <row r="123" spans="1:52" x14ac:dyDescent="0.25">
      <c r="A123" s="1">
        <v>122</v>
      </c>
      <c r="B123" t="s">
        <v>1265</v>
      </c>
      <c r="C123" s="1">
        <f t="shared" si="2"/>
        <v>26</v>
      </c>
      <c r="D123" s="1">
        <f t="shared" si="3"/>
        <v>1</v>
      </c>
      <c r="AC123" s="1">
        <v>26</v>
      </c>
      <c r="AS123" s="1"/>
      <c r="AT123" s="1"/>
      <c r="AU123" s="1"/>
      <c r="AV123" s="1"/>
      <c r="AW123" s="1"/>
      <c r="AX123" s="1"/>
      <c r="AY123" s="1"/>
      <c r="AZ123" s="1"/>
    </row>
    <row r="124" spans="1:52" x14ac:dyDescent="0.25">
      <c r="A124" s="1">
        <v>123</v>
      </c>
      <c r="B124" t="s">
        <v>1260</v>
      </c>
      <c r="C124" s="1">
        <f t="shared" si="2"/>
        <v>26</v>
      </c>
      <c r="D124" s="1">
        <f t="shared" si="3"/>
        <v>1</v>
      </c>
      <c r="AD124" s="1">
        <v>26</v>
      </c>
      <c r="AS124" s="1"/>
      <c r="AT124" s="1"/>
      <c r="AU124" s="1"/>
      <c r="AV124" s="1"/>
      <c r="AW124" s="1"/>
      <c r="AX124" s="1"/>
      <c r="AY124" s="1"/>
      <c r="AZ124" s="1"/>
    </row>
    <row r="125" spans="1:52" x14ac:dyDescent="0.25">
      <c r="A125" s="1">
        <v>124</v>
      </c>
      <c r="B125" t="s">
        <v>1258</v>
      </c>
      <c r="C125" s="1">
        <f t="shared" si="2"/>
        <v>26</v>
      </c>
      <c r="D125" s="1">
        <f t="shared" si="3"/>
        <v>1</v>
      </c>
      <c r="AE125" s="1">
        <v>26</v>
      </c>
      <c r="AS125" s="1"/>
      <c r="AT125" s="1"/>
      <c r="AU125" s="1"/>
      <c r="AV125" s="1"/>
      <c r="AW125" s="1"/>
      <c r="AX125" s="1"/>
      <c r="AY125" s="1"/>
      <c r="AZ125" s="1"/>
    </row>
    <row r="126" spans="1:52" x14ac:dyDescent="0.25">
      <c r="A126" s="1">
        <v>125</v>
      </c>
      <c r="B126" t="s">
        <v>1253</v>
      </c>
      <c r="C126" s="1">
        <f t="shared" si="2"/>
        <v>26</v>
      </c>
      <c r="D126" s="1">
        <f t="shared" si="3"/>
        <v>1</v>
      </c>
      <c r="AE126" s="1">
        <v>26</v>
      </c>
      <c r="AS126" s="1"/>
      <c r="AT126" s="1"/>
      <c r="AU126" s="1"/>
      <c r="AV126" s="1"/>
      <c r="AW126" s="1"/>
      <c r="AX126" s="1"/>
      <c r="AY126" s="1"/>
      <c r="AZ126" s="1"/>
    </row>
    <row r="127" spans="1:52" x14ac:dyDescent="0.25">
      <c r="A127" s="1">
        <v>126</v>
      </c>
      <c r="B127" t="s">
        <v>1125</v>
      </c>
      <c r="C127" s="1">
        <f t="shared" si="2"/>
        <v>26</v>
      </c>
      <c r="D127" s="1">
        <f t="shared" si="3"/>
        <v>1</v>
      </c>
      <c r="AS127" s="1"/>
      <c r="AT127" s="1"/>
      <c r="AU127" s="1">
        <v>26</v>
      </c>
      <c r="AV127" s="1"/>
      <c r="AW127" s="1"/>
      <c r="AX127" s="1"/>
      <c r="AY127" s="1"/>
      <c r="AZ127" s="1"/>
    </row>
    <row r="128" spans="1:52" x14ac:dyDescent="0.25">
      <c r="A128" s="1">
        <v>127</v>
      </c>
      <c r="B128" t="s">
        <v>1131</v>
      </c>
      <c r="C128" s="1">
        <f t="shared" si="2"/>
        <v>26</v>
      </c>
      <c r="D128" s="1">
        <f t="shared" si="3"/>
        <v>1</v>
      </c>
      <c r="AS128" s="1"/>
      <c r="AT128" s="1">
        <v>26</v>
      </c>
      <c r="AU128" s="1"/>
      <c r="AV128" s="1"/>
      <c r="AW128" s="1"/>
      <c r="AX128" s="1"/>
      <c r="AY128" s="1"/>
      <c r="AZ128" s="1"/>
    </row>
    <row r="129" spans="1:52" x14ac:dyDescent="0.25">
      <c r="A129" s="1">
        <v>128</v>
      </c>
      <c r="B129" t="s">
        <v>1150</v>
      </c>
      <c r="C129" s="1">
        <f t="shared" si="2"/>
        <v>26</v>
      </c>
      <c r="D129" s="1">
        <f t="shared" si="3"/>
        <v>1</v>
      </c>
      <c r="AQ129" s="1">
        <v>26</v>
      </c>
      <c r="AS129" s="1"/>
      <c r="AT129" s="1"/>
      <c r="AU129" s="1"/>
      <c r="AV129" s="1"/>
      <c r="AW129" s="1"/>
      <c r="AX129" s="1"/>
      <c r="AY129" s="1"/>
      <c r="AZ129" s="1"/>
    </row>
    <row r="130" spans="1:52" x14ac:dyDescent="0.25">
      <c r="A130" s="1">
        <v>129</v>
      </c>
      <c r="B130" t="s">
        <v>1161</v>
      </c>
      <c r="C130" s="1">
        <f t="shared" ref="C130:C193" si="4">SUM(E130:AZ130)</f>
        <v>26</v>
      </c>
      <c r="D130" s="1">
        <f t="shared" ref="D130:D193" si="5">COUNT(E130:AZ130)</f>
        <v>1</v>
      </c>
      <c r="AO130" s="1">
        <v>26</v>
      </c>
      <c r="AS130" s="1"/>
      <c r="AT130" s="1"/>
      <c r="AU130" s="1"/>
      <c r="AV130" s="1"/>
      <c r="AW130" s="1"/>
      <c r="AX130" s="1"/>
      <c r="AY130" s="1"/>
      <c r="AZ130" s="1"/>
    </row>
    <row r="131" spans="1:52" x14ac:dyDescent="0.25">
      <c r="A131" s="1">
        <v>130</v>
      </c>
      <c r="B131" t="s">
        <v>1213</v>
      </c>
      <c r="C131" s="1">
        <f t="shared" si="4"/>
        <v>26</v>
      </c>
      <c r="D131" s="1">
        <f t="shared" si="5"/>
        <v>1</v>
      </c>
      <c r="AL131" s="1">
        <v>26</v>
      </c>
      <c r="AS131" s="1"/>
      <c r="AT131" s="1"/>
      <c r="AU131" s="1"/>
      <c r="AV131" s="1"/>
      <c r="AW131" s="1"/>
      <c r="AX131" s="1"/>
      <c r="AY131" s="1"/>
      <c r="AZ131" s="1"/>
    </row>
    <row r="132" spans="1:52" x14ac:dyDescent="0.25">
      <c r="A132" s="1">
        <v>131</v>
      </c>
      <c r="B132" t="s">
        <v>1412</v>
      </c>
      <c r="C132" s="1">
        <f t="shared" si="4"/>
        <v>25</v>
      </c>
      <c r="D132" s="1">
        <f t="shared" si="5"/>
        <v>1</v>
      </c>
      <c r="E132" s="1">
        <v>25</v>
      </c>
      <c r="AS132" s="1"/>
      <c r="AT132" s="1"/>
      <c r="AU132" s="1"/>
      <c r="AV132" s="1"/>
      <c r="AW132" s="1"/>
      <c r="AX132" s="1"/>
      <c r="AY132" s="1"/>
      <c r="AZ132" s="1"/>
    </row>
    <row r="133" spans="1:52" x14ac:dyDescent="0.25">
      <c r="A133" s="1">
        <v>132</v>
      </c>
      <c r="B133" t="s">
        <v>323</v>
      </c>
      <c r="C133" s="1">
        <f t="shared" si="4"/>
        <v>25</v>
      </c>
      <c r="D133" s="1">
        <f t="shared" si="5"/>
        <v>1</v>
      </c>
      <c r="F133" s="1">
        <v>25</v>
      </c>
      <c r="AS133" s="1"/>
      <c r="AT133" s="1"/>
      <c r="AU133" s="1"/>
      <c r="AV133" s="1"/>
      <c r="AW133" s="1"/>
      <c r="AX133" s="1"/>
      <c r="AY133" s="1"/>
      <c r="AZ133" s="1"/>
    </row>
    <row r="134" spans="1:52" x14ac:dyDescent="0.25">
      <c r="A134" s="1">
        <v>133</v>
      </c>
      <c r="B134" t="s">
        <v>1390</v>
      </c>
      <c r="C134" s="1">
        <f t="shared" si="4"/>
        <v>25</v>
      </c>
      <c r="D134" s="1">
        <f t="shared" si="5"/>
        <v>1</v>
      </c>
      <c r="I134" s="1">
        <v>25</v>
      </c>
      <c r="AS134" s="1"/>
      <c r="AT134" s="1"/>
      <c r="AU134" s="1"/>
      <c r="AV134" s="1"/>
      <c r="AW134" s="1"/>
      <c r="AX134" s="1"/>
      <c r="AY134" s="1"/>
      <c r="AZ134" s="1"/>
    </row>
    <row r="135" spans="1:52" x14ac:dyDescent="0.25">
      <c r="A135" s="1">
        <v>134</v>
      </c>
      <c r="B135" t="s">
        <v>1375</v>
      </c>
      <c r="C135" s="1">
        <f t="shared" si="4"/>
        <v>25</v>
      </c>
      <c r="D135" s="1">
        <f t="shared" si="5"/>
        <v>1</v>
      </c>
      <c r="L135" s="1">
        <v>25</v>
      </c>
      <c r="AS135" s="1"/>
      <c r="AT135" s="1"/>
      <c r="AU135" s="1"/>
      <c r="AV135" s="1"/>
      <c r="AW135" s="1"/>
      <c r="AX135" s="1"/>
      <c r="AY135" s="1"/>
      <c r="AZ135" s="1"/>
    </row>
    <row r="136" spans="1:52" x14ac:dyDescent="0.25">
      <c r="A136" s="1">
        <v>135</v>
      </c>
      <c r="B136" t="s">
        <v>1349</v>
      </c>
      <c r="C136" s="1">
        <f t="shared" si="4"/>
        <v>25</v>
      </c>
      <c r="D136" s="1">
        <f t="shared" si="5"/>
        <v>1</v>
      </c>
      <c r="P136" s="1">
        <v>25</v>
      </c>
      <c r="AS136" s="1"/>
      <c r="AT136" s="1"/>
      <c r="AU136" s="1"/>
      <c r="AV136" s="1"/>
      <c r="AW136" s="1"/>
      <c r="AX136" s="1"/>
      <c r="AY136" s="1"/>
      <c r="AZ136" s="1"/>
    </row>
    <row r="137" spans="1:52" x14ac:dyDescent="0.25">
      <c r="A137" s="1">
        <v>136</v>
      </c>
      <c r="B137" t="s">
        <v>1345</v>
      </c>
      <c r="C137" s="1">
        <f t="shared" si="4"/>
        <v>25</v>
      </c>
      <c r="D137" s="1">
        <f t="shared" si="5"/>
        <v>1</v>
      </c>
      <c r="Q137" s="1">
        <v>25</v>
      </c>
      <c r="AS137" s="1"/>
      <c r="AT137" s="1"/>
      <c r="AU137" s="1"/>
      <c r="AV137" s="1"/>
      <c r="AW137" s="1"/>
      <c r="AX137" s="1"/>
      <c r="AY137" s="1"/>
      <c r="AZ137" s="1"/>
    </row>
    <row r="138" spans="1:52" x14ac:dyDescent="0.25">
      <c r="A138" s="1">
        <v>137</v>
      </c>
      <c r="B138" t="s">
        <v>1256</v>
      </c>
      <c r="C138" s="1">
        <f t="shared" si="4"/>
        <v>25</v>
      </c>
      <c r="D138" s="1">
        <f t="shared" si="5"/>
        <v>1</v>
      </c>
      <c r="AE138" s="1">
        <v>25</v>
      </c>
      <c r="AS138" s="1"/>
      <c r="AT138" s="1"/>
      <c r="AU138" s="1"/>
      <c r="AV138" s="1"/>
      <c r="AW138" s="1"/>
      <c r="AX138" s="1"/>
      <c r="AY138" s="1"/>
      <c r="AZ138" s="1"/>
    </row>
    <row r="139" spans="1:52" x14ac:dyDescent="0.25">
      <c r="A139" s="1">
        <v>138</v>
      </c>
      <c r="B139" t="s">
        <v>1255</v>
      </c>
      <c r="C139" s="1">
        <f t="shared" si="4"/>
        <v>25</v>
      </c>
      <c r="D139" s="1">
        <f t="shared" si="5"/>
        <v>1</v>
      </c>
      <c r="AE139" s="1">
        <v>25</v>
      </c>
      <c r="AS139" s="1"/>
      <c r="AT139" s="1"/>
      <c r="AU139" s="1"/>
      <c r="AV139" s="1"/>
      <c r="AW139" s="1"/>
      <c r="AX139" s="1"/>
      <c r="AY139" s="1"/>
      <c r="AZ139" s="1"/>
    </row>
    <row r="140" spans="1:52" x14ac:dyDescent="0.25">
      <c r="A140" s="1">
        <v>139</v>
      </c>
      <c r="B140" t="s">
        <v>1148</v>
      </c>
      <c r="C140" s="1">
        <f t="shared" si="4"/>
        <v>25</v>
      </c>
      <c r="D140" s="1">
        <f t="shared" si="5"/>
        <v>1</v>
      </c>
      <c r="AE140" s="1">
        <v>25</v>
      </c>
      <c r="AS140" s="1"/>
      <c r="AT140" s="1"/>
      <c r="AU140" s="1"/>
      <c r="AV140" s="1"/>
      <c r="AW140" s="1"/>
      <c r="AX140" s="1"/>
      <c r="AY140" s="1"/>
      <c r="AZ140" s="1"/>
    </row>
    <row r="141" spans="1:52" x14ac:dyDescent="0.25">
      <c r="A141" s="1">
        <v>140</v>
      </c>
      <c r="B141" t="s">
        <v>1235</v>
      </c>
      <c r="C141" s="1">
        <f t="shared" si="4"/>
        <v>25</v>
      </c>
      <c r="D141" s="1">
        <f t="shared" si="5"/>
        <v>1</v>
      </c>
      <c r="AH141" s="1">
        <v>25</v>
      </c>
      <c r="AS141" s="1"/>
      <c r="AT141" s="1"/>
      <c r="AU141" s="1"/>
      <c r="AV141" s="1"/>
      <c r="AW141" s="1"/>
      <c r="AX141" s="1"/>
      <c r="AY141" s="1"/>
      <c r="AZ141" s="1"/>
    </row>
    <row r="142" spans="1:52" x14ac:dyDescent="0.25">
      <c r="A142" s="1">
        <v>141</v>
      </c>
      <c r="B142" t="s">
        <v>1153</v>
      </c>
      <c r="C142" s="1">
        <f t="shared" si="4"/>
        <v>25</v>
      </c>
      <c r="D142" s="1">
        <f t="shared" si="5"/>
        <v>1</v>
      </c>
      <c r="AQ142" s="1">
        <v>25</v>
      </c>
      <c r="AS142" s="1"/>
      <c r="AT142" s="1"/>
      <c r="AU142" s="1"/>
      <c r="AV142" s="1"/>
      <c r="AW142" s="1"/>
      <c r="AX142" s="1"/>
      <c r="AY142" s="1"/>
      <c r="AZ142" s="1"/>
    </row>
    <row r="143" spans="1:52" x14ac:dyDescent="0.25">
      <c r="A143" s="1">
        <v>142</v>
      </c>
      <c r="B143" t="s">
        <v>183</v>
      </c>
      <c r="C143" s="1">
        <f t="shared" si="4"/>
        <v>25</v>
      </c>
      <c r="D143" s="1">
        <f t="shared" si="5"/>
        <v>1</v>
      </c>
      <c r="AS143" s="1"/>
      <c r="AT143" s="1"/>
      <c r="AU143" s="1"/>
      <c r="AV143" s="1">
        <v>25</v>
      </c>
      <c r="AW143" s="1"/>
      <c r="AX143" s="1"/>
      <c r="AY143" s="1"/>
      <c r="AZ143" s="1"/>
    </row>
    <row r="144" spans="1:52" x14ac:dyDescent="0.25">
      <c r="A144" s="1">
        <v>143</v>
      </c>
      <c r="B144" t="s">
        <v>1207</v>
      </c>
      <c r="C144" s="1">
        <f t="shared" si="4"/>
        <v>25</v>
      </c>
      <c r="D144" s="1">
        <f t="shared" si="5"/>
        <v>1</v>
      </c>
      <c r="AM144" s="1">
        <v>25</v>
      </c>
      <c r="AS144" s="1"/>
      <c r="AT144" s="1"/>
      <c r="AU144" s="1"/>
      <c r="AV144" s="1"/>
      <c r="AW144" s="1"/>
      <c r="AX144" s="1"/>
      <c r="AY144" s="1"/>
      <c r="AZ144" s="1"/>
    </row>
    <row r="145" spans="1:52" x14ac:dyDescent="0.25">
      <c r="A145" s="1">
        <v>144</v>
      </c>
      <c r="B145" t="s">
        <v>308</v>
      </c>
      <c r="C145" s="1">
        <f t="shared" si="4"/>
        <v>24</v>
      </c>
      <c r="D145" s="1">
        <f t="shared" si="5"/>
        <v>1</v>
      </c>
      <c r="F145" s="1">
        <v>24</v>
      </c>
      <c r="AS145" s="1"/>
      <c r="AT145" s="1"/>
      <c r="AU145" s="1"/>
      <c r="AV145" s="1"/>
      <c r="AW145" s="1"/>
      <c r="AX145" s="1"/>
      <c r="AY145" s="1"/>
      <c r="AZ145" s="1"/>
    </row>
    <row r="146" spans="1:52" x14ac:dyDescent="0.25">
      <c r="A146" s="1">
        <v>145</v>
      </c>
      <c r="B146" t="s">
        <v>1397</v>
      </c>
      <c r="C146" s="1">
        <f t="shared" si="4"/>
        <v>24</v>
      </c>
      <c r="D146" s="1">
        <f t="shared" si="5"/>
        <v>1</v>
      </c>
      <c r="G146" s="1">
        <v>24</v>
      </c>
      <c r="AS146" s="1"/>
      <c r="AT146" s="1"/>
      <c r="AU146" s="1"/>
      <c r="AV146" s="1"/>
      <c r="AW146" s="1"/>
      <c r="AX146" s="1"/>
      <c r="AY146" s="1"/>
      <c r="AZ146" s="1"/>
    </row>
    <row r="147" spans="1:52" x14ac:dyDescent="0.25">
      <c r="A147" s="1">
        <v>146</v>
      </c>
      <c r="B147" t="s">
        <v>1326</v>
      </c>
      <c r="C147" s="1">
        <f t="shared" si="4"/>
        <v>24</v>
      </c>
      <c r="D147" s="1">
        <f t="shared" si="5"/>
        <v>1</v>
      </c>
      <c r="T147" s="1">
        <v>24</v>
      </c>
      <c r="AS147" s="1"/>
      <c r="AT147" s="1"/>
      <c r="AU147" s="1"/>
      <c r="AV147" s="1"/>
      <c r="AW147" s="1"/>
      <c r="AX147" s="1"/>
      <c r="AY147" s="1"/>
      <c r="AZ147" s="1"/>
    </row>
    <row r="148" spans="1:52" x14ac:dyDescent="0.25">
      <c r="A148" s="1">
        <v>147</v>
      </c>
      <c r="B148" t="s">
        <v>1331</v>
      </c>
      <c r="C148" s="1">
        <f t="shared" si="4"/>
        <v>24</v>
      </c>
      <c r="D148" s="1">
        <f t="shared" si="5"/>
        <v>1</v>
      </c>
      <c r="S148" s="1">
        <v>24</v>
      </c>
      <c r="AS148" s="1"/>
      <c r="AT148" s="1"/>
      <c r="AU148" s="1"/>
      <c r="AV148" s="1"/>
      <c r="AW148" s="1"/>
      <c r="AX148" s="1"/>
      <c r="AY148" s="1"/>
      <c r="AZ148" s="1"/>
    </row>
    <row r="149" spans="1:52" x14ac:dyDescent="0.25">
      <c r="A149" s="1">
        <v>148</v>
      </c>
      <c r="B149" t="s">
        <v>1284</v>
      </c>
      <c r="C149" s="1">
        <f t="shared" si="4"/>
        <v>24</v>
      </c>
      <c r="D149" s="1">
        <f t="shared" si="5"/>
        <v>1</v>
      </c>
      <c r="Z149" s="1">
        <v>24</v>
      </c>
      <c r="AS149" s="1"/>
      <c r="AT149" s="1"/>
      <c r="AU149" s="1"/>
      <c r="AV149" s="1"/>
      <c r="AW149" s="1"/>
      <c r="AX149" s="1"/>
      <c r="AY149" s="1"/>
      <c r="AZ149" s="1"/>
    </row>
    <row r="150" spans="1:52" x14ac:dyDescent="0.25">
      <c r="A150" s="1">
        <v>149</v>
      </c>
      <c r="B150" t="s">
        <v>1270</v>
      </c>
      <c r="C150" s="1">
        <f t="shared" si="4"/>
        <v>24</v>
      </c>
      <c r="D150" s="1">
        <f t="shared" si="5"/>
        <v>1</v>
      </c>
      <c r="AB150" s="1">
        <v>24</v>
      </c>
      <c r="AS150" s="1"/>
      <c r="AT150" s="1"/>
      <c r="AU150" s="1"/>
      <c r="AV150" s="1"/>
      <c r="AW150" s="1"/>
      <c r="AX150" s="1"/>
      <c r="AY150" s="1"/>
      <c r="AZ150" s="1"/>
    </row>
    <row r="151" spans="1:52" x14ac:dyDescent="0.25">
      <c r="A151" s="1">
        <v>150</v>
      </c>
      <c r="B151" t="s">
        <v>310</v>
      </c>
      <c r="C151" s="1">
        <f t="shared" si="4"/>
        <v>24</v>
      </c>
      <c r="D151" s="1">
        <f t="shared" si="5"/>
        <v>1</v>
      </c>
      <c r="AC151" s="1">
        <v>24</v>
      </c>
      <c r="AS151" s="1"/>
      <c r="AT151" s="1"/>
      <c r="AU151" s="1"/>
      <c r="AV151" s="1"/>
      <c r="AW151" s="1"/>
      <c r="AX151" s="1"/>
      <c r="AY151" s="1"/>
      <c r="AZ151" s="1"/>
    </row>
    <row r="152" spans="1:52" x14ac:dyDescent="0.25">
      <c r="A152" s="1">
        <v>151</v>
      </c>
      <c r="B152" t="s">
        <v>1254</v>
      </c>
      <c r="C152" s="1">
        <f t="shared" si="4"/>
        <v>24</v>
      </c>
      <c r="D152" s="1">
        <f t="shared" si="5"/>
        <v>1</v>
      </c>
      <c r="AE152" s="1">
        <v>24</v>
      </c>
      <c r="AS152" s="1"/>
      <c r="AT152" s="1"/>
      <c r="AU152" s="1"/>
      <c r="AV152" s="1"/>
      <c r="AW152" s="1"/>
      <c r="AX152" s="1"/>
      <c r="AY152" s="1"/>
      <c r="AZ152" s="1"/>
    </row>
    <row r="153" spans="1:52" x14ac:dyDescent="0.25">
      <c r="A153" s="1">
        <v>152</v>
      </c>
      <c r="B153" t="s">
        <v>1107</v>
      </c>
      <c r="C153" s="1">
        <f t="shared" si="4"/>
        <v>24</v>
      </c>
      <c r="D153" s="1">
        <f t="shared" si="5"/>
        <v>1</v>
      </c>
      <c r="AS153" s="1"/>
      <c r="AT153" s="1"/>
      <c r="AU153" s="1"/>
      <c r="AV153" s="1"/>
      <c r="AW153" s="1"/>
      <c r="AX153" s="1">
        <v>24</v>
      </c>
      <c r="AY153" s="1"/>
      <c r="AZ153" s="1"/>
    </row>
    <row r="154" spans="1:52" x14ac:dyDescent="0.25">
      <c r="A154" s="1">
        <v>153</v>
      </c>
      <c r="B154" t="s">
        <v>1413</v>
      </c>
      <c r="C154" s="1">
        <f t="shared" si="4"/>
        <v>23</v>
      </c>
      <c r="D154" s="1">
        <f t="shared" si="5"/>
        <v>1</v>
      </c>
      <c r="E154" s="1">
        <v>23</v>
      </c>
      <c r="AS154" s="1"/>
      <c r="AT154" s="1"/>
      <c r="AU154" s="1"/>
      <c r="AV154" s="1"/>
      <c r="AW154" s="1"/>
      <c r="AX154" s="1"/>
      <c r="AY154" s="1"/>
      <c r="AZ154" s="1"/>
    </row>
    <row r="155" spans="1:52" x14ac:dyDescent="0.25">
      <c r="A155" s="1">
        <v>154</v>
      </c>
      <c r="B155" t="s">
        <v>1351</v>
      </c>
      <c r="C155" s="1">
        <f t="shared" si="4"/>
        <v>23</v>
      </c>
      <c r="D155" s="1">
        <f t="shared" si="5"/>
        <v>1</v>
      </c>
      <c r="P155" s="1">
        <v>23</v>
      </c>
      <c r="AS155" s="1"/>
      <c r="AT155" s="1"/>
      <c r="AU155" s="1"/>
      <c r="AV155" s="1"/>
      <c r="AW155" s="1"/>
      <c r="AX155" s="1"/>
      <c r="AY155" s="1"/>
      <c r="AZ155" s="1"/>
    </row>
    <row r="156" spans="1:52" x14ac:dyDescent="0.25">
      <c r="A156" s="1">
        <v>155</v>
      </c>
      <c r="B156" t="s">
        <v>1324</v>
      </c>
      <c r="C156" s="1">
        <f t="shared" si="4"/>
        <v>23</v>
      </c>
      <c r="D156" s="1">
        <f t="shared" si="5"/>
        <v>1</v>
      </c>
      <c r="T156" s="1">
        <v>23</v>
      </c>
      <c r="AS156" s="1"/>
      <c r="AT156" s="1"/>
      <c r="AU156" s="1"/>
      <c r="AV156" s="1"/>
      <c r="AW156" s="1"/>
      <c r="AX156" s="1"/>
      <c r="AY156" s="1"/>
      <c r="AZ156" s="1"/>
    </row>
    <row r="157" spans="1:52" x14ac:dyDescent="0.25">
      <c r="A157" s="1">
        <v>156</v>
      </c>
      <c r="B157" t="s">
        <v>1198</v>
      </c>
      <c r="C157" s="1">
        <f t="shared" si="4"/>
        <v>23</v>
      </c>
      <c r="D157" s="1">
        <f t="shared" si="5"/>
        <v>1</v>
      </c>
      <c r="AE157" s="1">
        <v>23</v>
      </c>
      <c r="AS157" s="1"/>
      <c r="AT157" s="1"/>
      <c r="AU157" s="1"/>
      <c r="AV157" s="1"/>
      <c r="AW157" s="1"/>
      <c r="AX157" s="1"/>
      <c r="AY157" s="1"/>
      <c r="AZ157" s="1"/>
    </row>
    <row r="158" spans="1:52" x14ac:dyDescent="0.25">
      <c r="A158" s="1">
        <v>157</v>
      </c>
      <c r="B158" t="s">
        <v>1082</v>
      </c>
      <c r="C158" s="1">
        <f t="shared" si="4"/>
        <v>23</v>
      </c>
      <c r="D158" s="1">
        <f t="shared" si="5"/>
        <v>1</v>
      </c>
      <c r="AS158" s="1"/>
      <c r="AT158" s="1"/>
      <c r="AU158" s="1"/>
      <c r="AV158" s="1"/>
      <c r="AW158" s="1"/>
      <c r="AX158" s="1"/>
      <c r="AY158" s="1"/>
      <c r="AZ158" s="1">
        <v>23</v>
      </c>
    </row>
    <row r="159" spans="1:52" x14ac:dyDescent="0.25">
      <c r="A159" s="1">
        <v>158</v>
      </c>
      <c r="B159" t="s">
        <v>1095</v>
      </c>
      <c r="C159" s="1">
        <f t="shared" si="4"/>
        <v>23</v>
      </c>
      <c r="D159" s="1">
        <f t="shared" si="5"/>
        <v>1</v>
      </c>
      <c r="AS159" s="1"/>
      <c r="AT159" s="1"/>
      <c r="AU159" s="1"/>
      <c r="AV159" s="1"/>
      <c r="AW159" s="1"/>
      <c r="AX159" s="1"/>
      <c r="AY159" s="1">
        <v>23</v>
      </c>
      <c r="AZ159" s="1"/>
    </row>
    <row r="160" spans="1:52" x14ac:dyDescent="0.25">
      <c r="A160" s="1">
        <v>159</v>
      </c>
      <c r="B160" t="s">
        <v>1105</v>
      </c>
      <c r="C160" s="1">
        <f t="shared" si="4"/>
        <v>23</v>
      </c>
      <c r="D160" s="1">
        <f t="shared" si="5"/>
        <v>1</v>
      </c>
      <c r="AS160" s="1"/>
      <c r="AT160" s="1"/>
      <c r="AU160" s="1"/>
      <c r="AV160" s="1"/>
      <c r="AW160" s="1"/>
      <c r="AX160" s="1">
        <v>23</v>
      </c>
      <c r="AY160" s="1"/>
      <c r="AZ160" s="1"/>
    </row>
    <row r="161" spans="1:52" x14ac:dyDescent="0.25">
      <c r="A161" s="1">
        <v>160</v>
      </c>
      <c r="B161" t="s">
        <v>1115</v>
      </c>
      <c r="C161" s="1">
        <f t="shared" si="4"/>
        <v>23</v>
      </c>
      <c r="D161" s="1">
        <f t="shared" si="5"/>
        <v>1</v>
      </c>
      <c r="AS161" s="1"/>
      <c r="AT161" s="1"/>
      <c r="AU161" s="1"/>
      <c r="AV161" s="1"/>
      <c r="AW161" s="1">
        <v>23</v>
      </c>
      <c r="AX161" s="1"/>
      <c r="AY161" s="1"/>
      <c r="AZ161" s="1"/>
    </row>
    <row r="162" spans="1:52" x14ac:dyDescent="0.25">
      <c r="A162" s="1">
        <v>161</v>
      </c>
      <c r="B162" t="s">
        <v>1110</v>
      </c>
      <c r="C162" s="1">
        <f t="shared" si="4"/>
        <v>23</v>
      </c>
      <c r="D162" s="1">
        <f t="shared" si="5"/>
        <v>1</v>
      </c>
      <c r="AS162" s="1"/>
      <c r="AT162" s="1"/>
      <c r="AU162" s="1"/>
      <c r="AV162" s="1"/>
      <c r="AW162" s="1">
        <v>23</v>
      </c>
      <c r="AX162" s="1"/>
      <c r="AY162" s="1"/>
      <c r="AZ162" s="1"/>
    </row>
    <row r="163" spans="1:52" x14ac:dyDescent="0.25">
      <c r="A163" s="1">
        <v>162</v>
      </c>
      <c r="B163" t="s">
        <v>1130</v>
      </c>
      <c r="C163" s="1">
        <f t="shared" si="4"/>
        <v>23</v>
      </c>
      <c r="D163" s="1">
        <f t="shared" si="5"/>
        <v>1</v>
      </c>
      <c r="AS163" s="1"/>
      <c r="AT163" s="1">
        <v>23</v>
      </c>
      <c r="AU163" s="1"/>
      <c r="AV163" s="1"/>
      <c r="AW163" s="1"/>
      <c r="AX163" s="1"/>
      <c r="AY163" s="1"/>
      <c r="AZ163" s="1"/>
    </row>
    <row r="164" spans="1:52" x14ac:dyDescent="0.25">
      <c r="A164" s="1">
        <v>163</v>
      </c>
      <c r="B164" t="s">
        <v>1394</v>
      </c>
      <c r="C164" s="1">
        <f t="shared" si="4"/>
        <v>22</v>
      </c>
      <c r="D164" s="1">
        <f t="shared" si="5"/>
        <v>1</v>
      </c>
      <c r="H164" s="1">
        <v>22</v>
      </c>
      <c r="AS164" s="1"/>
      <c r="AT164" s="1"/>
      <c r="AU164" s="1"/>
      <c r="AV164" s="1"/>
      <c r="AW164" s="1"/>
      <c r="AX164" s="1"/>
      <c r="AY164" s="1"/>
      <c r="AZ164" s="1"/>
    </row>
    <row r="165" spans="1:52" x14ac:dyDescent="0.25">
      <c r="A165" s="1">
        <v>164</v>
      </c>
      <c r="B165" t="s">
        <v>1389</v>
      </c>
      <c r="C165" s="1">
        <f t="shared" si="4"/>
        <v>22</v>
      </c>
      <c r="D165" s="1">
        <f t="shared" si="5"/>
        <v>1</v>
      </c>
      <c r="I165" s="1">
        <v>22</v>
      </c>
      <c r="AS165" s="1"/>
      <c r="AT165" s="1"/>
      <c r="AU165" s="1"/>
      <c r="AV165" s="1"/>
      <c r="AW165" s="1"/>
      <c r="AX165" s="1"/>
      <c r="AY165" s="1"/>
      <c r="AZ165" s="1"/>
    </row>
    <row r="166" spans="1:52" x14ac:dyDescent="0.25">
      <c r="A166" s="1">
        <v>165</v>
      </c>
      <c r="B166" t="s">
        <v>1306</v>
      </c>
      <c r="C166" s="1">
        <f t="shared" si="4"/>
        <v>22</v>
      </c>
      <c r="D166" s="1">
        <f t="shared" si="5"/>
        <v>1</v>
      </c>
      <c r="W166" s="1">
        <v>22</v>
      </c>
      <c r="AS166" s="1"/>
      <c r="AT166" s="1"/>
      <c r="AU166" s="1"/>
      <c r="AV166" s="1"/>
      <c r="AW166" s="1"/>
      <c r="AX166" s="1"/>
      <c r="AY166" s="1"/>
      <c r="AZ166" s="1"/>
    </row>
    <row r="167" spans="1:52" x14ac:dyDescent="0.25">
      <c r="A167" s="1">
        <v>166</v>
      </c>
      <c r="B167" t="s">
        <v>1303</v>
      </c>
      <c r="C167" s="1">
        <f t="shared" si="4"/>
        <v>22</v>
      </c>
      <c r="D167" s="1">
        <f t="shared" si="5"/>
        <v>1</v>
      </c>
      <c r="W167" s="1">
        <v>22</v>
      </c>
      <c r="AS167" s="1"/>
      <c r="AT167" s="1"/>
      <c r="AU167" s="1"/>
      <c r="AV167" s="1"/>
      <c r="AW167" s="1"/>
      <c r="AX167" s="1"/>
      <c r="AY167" s="1"/>
      <c r="AZ167" s="1"/>
    </row>
    <row r="168" spans="1:52" x14ac:dyDescent="0.25">
      <c r="A168" s="1">
        <v>167</v>
      </c>
      <c r="B168" t="s">
        <v>558</v>
      </c>
      <c r="C168" s="1">
        <f t="shared" si="4"/>
        <v>22</v>
      </c>
      <c r="D168" s="1">
        <f t="shared" si="5"/>
        <v>1</v>
      </c>
      <c r="Z168" s="1">
        <v>22</v>
      </c>
      <c r="AS168" s="1"/>
      <c r="AT168" s="1"/>
      <c r="AU168" s="1"/>
      <c r="AV168" s="1"/>
      <c r="AW168" s="1"/>
      <c r="AX168" s="1"/>
      <c r="AY168" s="1"/>
      <c r="AZ168" s="1"/>
    </row>
    <row r="169" spans="1:52" x14ac:dyDescent="0.25">
      <c r="A169" s="1">
        <v>168</v>
      </c>
      <c r="B169" t="s">
        <v>1268</v>
      </c>
      <c r="C169" s="1">
        <f t="shared" si="4"/>
        <v>22</v>
      </c>
      <c r="D169" s="1">
        <f t="shared" si="5"/>
        <v>1</v>
      </c>
      <c r="AB169" s="1">
        <v>22</v>
      </c>
      <c r="AS169" s="1"/>
      <c r="AT169" s="1"/>
      <c r="AU169" s="1"/>
      <c r="AV169" s="1"/>
      <c r="AW169" s="1"/>
      <c r="AX169" s="1"/>
      <c r="AY169" s="1"/>
      <c r="AZ169" s="1"/>
    </row>
    <row r="170" spans="1:52" x14ac:dyDescent="0.25">
      <c r="A170" s="1">
        <v>169</v>
      </c>
      <c r="B170" t="s">
        <v>1239</v>
      </c>
      <c r="C170" s="1">
        <f t="shared" si="4"/>
        <v>22</v>
      </c>
      <c r="D170" s="1">
        <f t="shared" si="5"/>
        <v>1</v>
      </c>
      <c r="AG170" s="1">
        <v>22</v>
      </c>
      <c r="AS170" s="1"/>
      <c r="AT170" s="1"/>
      <c r="AU170" s="1"/>
      <c r="AV170" s="1"/>
      <c r="AW170" s="1"/>
      <c r="AX170" s="1"/>
      <c r="AY170" s="1"/>
      <c r="AZ170" s="1"/>
    </row>
    <row r="171" spans="1:52" x14ac:dyDescent="0.25">
      <c r="A171" s="1">
        <v>170</v>
      </c>
      <c r="B171" t="s">
        <v>1102</v>
      </c>
      <c r="C171" s="1">
        <f t="shared" si="4"/>
        <v>22</v>
      </c>
      <c r="D171" s="1">
        <f t="shared" si="5"/>
        <v>1</v>
      </c>
      <c r="AS171" s="1"/>
      <c r="AT171" s="1"/>
      <c r="AU171" s="1"/>
      <c r="AV171" s="1"/>
      <c r="AW171" s="1"/>
      <c r="AX171" s="1">
        <v>22</v>
      </c>
      <c r="AY171" s="1"/>
      <c r="AZ171" s="1"/>
    </row>
    <row r="172" spans="1:52" x14ac:dyDescent="0.25">
      <c r="A172" s="1">
        <v>171</v>
      </c>
      <c r="B172" t="s">
        <v>1120</v>
      </c>
      <c r="C172" s="1">
        <f t="shared" si="4"/>
        <v>22</v>
      </c>
      <c r="D172" s="1">
        <f t="shared" si="5"/>
        <v>1</v>
      </c>
      <c r="AS172" s="1"/>
      <c r="AT172" s="1"/>
      <c r="AU172" s="1"/>
      <c r="AV172" s="1">
        <v>22</v>
      </c>
      <c r="AW172" s="1"/>
      <c r="AX172" s="1"/>
      <c r="AY172" s="1"/>
      <c r="AZ172" s="1"/>
    </row>
    <row r="173" spans="1:52" x14ac:dyDescent="0.25">
      <c r="A173" s="1">
        <v>172</v>
      </c>
      <c r="B173" t="s">
        <v>1135</v>
      </c>
      <c r="C173" s="1">
        <f t="shared" si="4"/>
        <v>22</v>
      </c>
      <c r="D173" s="1">
        <f t="shared" si="5"/>
        <v>1</v>
      </c>
      <c r="AS173" s="1">
        <v>22</v>
      </c>
      <c r="AT173" s="1"/>
      <c r="AU173" s="1"/>
      <c r="AV173" s="1"/>
      <c r="AW173" s="1"/>
      <c r="AX173" s="1"/>
      <c r="AY173" s="1"/>
      <c r="AZ173" s="1"/>
    </row>
    <row r="174" spans="1:52" x14ac:dyDescent="0.25">
      <c r="A174" s="1">
        <v>173</v>
      </c>
      <c r="B174" t="s">
        <v>1155</v>
      </c>
      <c r="C174" s="1">
        <f t="shared" si="4"/>
        <v>22</v>
      </c>
      <c r="D174" s="1">
        <f t="shared" si="5"/>
        <v>1</v>
      </c>
      <c r="AP174" s="1">
        <v>22</v>
      </c>
      <c r="AS174" s="1"/>
      <c r="AT174" s="1"/>
      <c r="AU174" s="1"/>
      <c r="AV174" s="1"/>
      <c r="AW174" s="1"/>
      <c r="AX174" s="1"/>
      <c r="AY174" s="1"/>
      <c r="AZ174" s="1"/>
    </row>
    <row r="175" spans="1:52" x14ac:dyDescent="0.25">
      <c r="A175" s="1">
        <v>174</v>
      </c>
      <c r="B175" t="s">
        <v>1163</v>
      </c>
      <c r="C175" s="1">
        <f t="shared" si="4"/>
        <v>22</v>
      </c>
      <c r="D175" s="1">
        <f t="shared" si="5"/>
        <v>1</v>
      </c>
      <c r="AO175" s="1">
        <v>22</v>
      </c>
      <c r="AS175" s="1"/>
      <c r="AT175" s="1"/>
      <c r="AU175" s="1"/>
      <c r="AV175" s="1"/>
      <c r="AW175" s="1"/>
      <c r="AX175" s="1"/>
      <c r="AY175" s="1"/>
      <c r="AZ175" s="1"/>
    </row>
    <row r="176" spans="1:52" x14ac:dyDescent="0.25">
      <c r="A176" s="1">
        <v>175</v>
      </c>
      <c r="B176" t="s">
        <v>1388</v>
      </c>
      <c r="C176" s="1">
        <f t="shared" si="4"/>
        <v>21</v>
      </c>
      <c r="D176" s="1">
        <f t="shared" si="5"/>
        <v>1</v>
      </c>
      <c r="I176" s="1">
        <v>21</v>
      </c>
      <c r="AS176" s="1"/>
      <c r="AT176" s="1"/>
      <c r="AU176" s="1"/>
      <c r="AV176" s="1"/>
      <c r="AW176" s="1"/>
      <c r="AX176" s="1"/>
      <c r="AY176" s="1"/>
      <c r="AZ176" s="1"/>
    </row>
    <row r="177" spans="1:52" x14ac:dyDescent="0.25">
      <c r="A177" s="1">
        <v>176</v>
      </c>
      <c r="B177" t="s">
        <v>1385</v>
      </c>
      <c r="C177" s="1">
        <f t="shared" si="4"/>
        <v>21</v>
      </c>
      <c r="D177" s="1">
        <f t="shared" si="5"/>
        <v>1</v>
      </c>
      <c r="J177" s="1">
        <v>21</v>
      </c>
      <c r="AS177" s="1"/>
      <c r="AT177" s="1"/>
      <c r="AU177" s="1"/>
      <c r="AV177" s="1"/>
      <c r="AW177" s="1"/>
      <c r="AX177" s="1"/>
      <c r="AY177" s="1"/>
      <c r="AZ177" s="1"/>
    </row>
    <row r="178" spans="1:52" x14ac:dyDescent="0.25">
      <c r="A178" s="1">
        <v>177</v>
      </c>
      <c r="B178" t="s">
        <v>1337</v>
      </c>
      <c r="C178" s="1">
        <f t="shared" si="4"/>
        <v>21</v>
      </c>
      <c r="D178" s="1">
        <f t="shared" si="5"/>
        <v>1</v>
      </c>
      <c r="R178" s="1">
        <v>21</v>
      </c>
      <c r="AS178" s="1"/>
      <c r="AT178" s="1"/>
      <c r="AU178" s="1"/>
      <c r="AV178" s="1"/>
      <c r="AW178" s="1"/>
      <c r="AX178" s="1"/>
      <c r="AY178" s="1"/>
      <c r="AZ178" s="1"/>
    </row>
    <row r="179" spans="1:52" x14ac:dyDescent="0.25">
      <c r="A179" s="1">
        <v>178</v>
      </c>
      <c r="B179" t="s">
        <v>1341</v>
      </c>
      <c r="C179" s="1">
        <f t="shared" si="4"/>
        <v>21</v>
      </c>
      <c r="D179" s="1">
        <f t="shared" si="5"/>
        <v>1</v>
      </c>
      <c r="R179" s="1">
        <v>21</v>
      </c>
      <c r="AS179" s="1"/>
      <c r="AT179" s="1"/>
      <c r="AU179" s="1"/>
      <c r="AV179" s="1"/>
      <c r="AW179" s="1"/>
      <c r="AX179" s="1"/>
      <c r="AY179" s="1"/>
      <c r="AZ179" s="1"/>
    </row>
    <row r="180" spans="1:52" x14ac:dyDescent="0.25">
      <c r="A180" s="1">
        <v>179</v>
      </c>
      <c r="B180" t="s">
        <v>1320</v>
      </c>
      <c r="C180" s="1">
        <f t="shared" si="4"/>
        <v>21</v>
      </c>
      <c r="D180" s="1">
        <f t="shared" si="5"/>
        <v>1</v>
      </c>
      <c r="U180" s="1">
        <v>21</v>
      </c>
      <c r="AS180" s="1"/>
      <c r="AT180" s="1"/>
      <c r="AU180" s="1"/>
      <c r="AV180" s="1"/>
      <c r="AW180" s="1"/>
      <c r="AX180" s="1"/>
      <c r="AY180" s="1"/>
      <c r="AZ180" s="1"/>
    </row>
    <row r="181" spans="1:52" x14ac:dyDescent="0.25">
      <c r="A181" s="1">
        <v>180</v>
      </c>
      <c r="B181" t="s">
        <v>1308</v>
      </c>
      <c r="C181" s="1">
        <f t="shared" si="4"/>
        <v>21</v>
      </c>
      <c r="D181" s="1">
        <f t="shared" si="5"/>
        <v>1</v>
      </c>
      <c r="V181" s="1">
        <v>21</v>
      </c>
      <c r="AS181" s="1"/>
      <c r="AT181" s="1"/>
      <c r="AU181" s="1"/>
      <c r="AV181" s="1"/>
      <c r="AW181" s="1"/>
      <c r="AX181" s="1"/>
      <c r="AY181" s="1"/>
      <c r="AZ181" s="1"/>
    </row>
    <row r="182" spans="1:52" x14ac:dyDescent="0.25">
      <c r="A182" s="1">
        <v>181</v>
      </c>
      <c r="B182" t="s">
        <v>1247</v>
      </c>
      <c r="C182" s="1">
        <f t="shared" si="4"/>
        <v>21</v>
      </c>
      <c r="D182" s="1">
        <f t="shared" si="5"/>
        <v>1</v>
      </c>
      <c r="AF182" s="1">
        <v>21</v>
      </c>
      <c r="AS182" s="1"/>
      <c r="AT182" s="1"/>
      <c r="AU182" s="1"/>
      <c r="AV182" s="1"/>
      <c r="AW182" s="1"/>
      <c r="AX182" s="1"/>
      <c r="AY182" s="1"/>
      <c r="AZ182" s="1"/>
    </row>
    <row r="183" spans="1:52" x14ac:dyDescent="0.25">
      <c r="A183" s="1">
        <v>182</v>
      </c>
      <c r="B183" t="s">
        <v>1162</v>
      </c>
      <c r="C183" s="1">
        <f t="shared" si="4"/>
        <v>21</v>
      </c>
      <c r="D183" s="1">
        <f t="shared" si="5"/>
        <v>1</v>
      </c>
      <c r="AO183" s="1">
        <v>21</v>
      </c>
      <c r="AS183" s="1"/>
      <c r="AT183" s="1"/>
      <c r="AU183" s="1"/>
      <c r="AV183" s="1"/>
      <c r="AW183" s="1"/>
      <c r="AX183" s="1"/>
      <c r="AY183" s="1"/>
      <c r="AZ183" s="1"/>
    </row>
    <row r="184" spans="1:52" x14ac:dyDescent="0.25">
      <c r="A184" s="1">
        <v>183</v>
      </c>
      <c r="B184" t="s">
        <v>1212</v>
      </c>
      <c r="C184" s="1">
        <f t="shared" si="4"/>
        <v>21</v>
      </c>
      <c r="D184" s="1">
        <f t="shared" si="5"/>
        <v>1</v>
      </c>
      <c r="AL184" s="1">
        <v>21</v>
      </c>
      <c r="AS184" s="1"/>
      <c r="AT184" s="1"/>
      <c r="AU184" s="1"/>
      <c r="AV184" s="1"/>
      <c r="AW184" s="1"/>
      <c r="AX184" s="1"/>
      <c r="AY184" s="1"/>
      <c r="AZ184" s="1"/>
    </row>
    <row r="185" spans="1:52" x14ac:dyDescent="0.25">
      <c r="A185" s="1">
        <v>184</v>
      </c>
      <c r="B185" t="s">
        <v>1354</v>
      </c>
      <c r="C185" s="1">
        <f t="shared" si="4"/>
        <v>20</v>
      </c>
      <c r="D185" s="1">
        <f t="shared" si="5"/>
        <v>1</v>
      </c>
      <c r="P185" s="1">
        <v>20</v>
      </c>
      <c r="AS185" s="1"/>
      <c r="AT185" s="1"/>
      <c r="AU185" s="1"/>
      <c r="AV185" s="1"/>
      <c r="AW185" s="1"/>
      <c r="AX185" s="1"/>
      <c r="AY185" s="1"/>
      <c r="AZ185" s="1"/>
    </row>
    <row r="186" spans="1:52" x14ac:dyDescent="0.25">
      <c r="A186" s="1">
        <v>185</v>
      </c>
      <c r="B186" t="s">
        <v>1343</v>
      </c>
      <c r="C186" s="1">
        <f t="shared" si="4"/>
        <v>20</v>
      </c>
      <c r="D186" s="1">
        <f t="shared" si="5"/>
        <v>1</v>
      </c>
      <c r="Q186" s="1">
        <v>20</v>
      </c>
      <c r="AS186" s="1"/>
      <c r="AT186" s="1"/>
      <c r="AU186" s="1"/>
      <c r="AV186" s="1"/>
      <c r="AW186" s="1"/>
      <c r="AX186" s="1"/>
      <c r="AY186" s="1"/>
      <c r="AZ186" s="1"/>
    </row>
    <row r="187" spans="1:52" x14ac:dyDescent="0.25">
      <c r="A187" s="1">
        <v>186</v>
      </c>
      <c r="B187" t="s">
        <v>1328</v>
      </c>
      <c r="C187" s="1">
        <f t="shared" si="4"/>
        <v>20</v>
      </c>
      <c r="D187" s="1">
        <f t="shared" si="5"/>
        <v>1</v>
      </c>
      <c r="T187" s="1">
        <v>20</v>
      </c>
      <c r="AS187" s="1"/>
      <c r="AT187" s="1"/>
      <c r="AU187" s="1"/>
      <c r="AV187" s="1"/>
      <c r="AW187" s="1"/>
      <c r="AX187" s="1"/>
      <c r="AY187" s="1"/>
      <c r="AZ187" s="1"/>
    </row>
    <row r="188" spans="1:52" x14ac:dyDescent="0.25">
      <c r="A188" s="1">
        <v>187</v>
      </c>
      <c r="B188" t="s">
        <v>1316</v>
      </c>
      <c r="C188" s="1">
        <f t="shared" si="4"/>
        <v>20</v>
      </c>
      <c r="D188" s="1">
        <f t="shared" si="5"/>
        <v>1</v>
      </c>
      <c r="U188" s="1">
        <v>20</v>
      </c>
      <c r="AS188" s="1"/>
      <c r="AT188" s="1"/>
      <c r="AU188" s="1"/>
      <c r="AV188" s="1"/>
      <c r="AW188" s="1"/>
      <c r="AX188" s="1"/>
      <c r="AY188" s="1"/>
      <c r="AZ188" s="1"/>
    </row>
    <row r="189" spans="1:52" x14ac:dyDescent="0.25">
      <c r="A189" s="1">
        <v>188</v>
      </c>
      <c r="B189" t="s">
        <v>1276</v>
      </c>
      <c r="C189" s="1">
        <f t="shared" si="4"/>
        <v>20</v>
      </c>
      <c r="D189" s="1">
        <f t="shared" si="5"/>
        <v>1</v>
      </c>
      <c r="AA189" s="1">
        <v>20</v>
      </c>
      <c r="AS189" s="1"/>
      <c r="AT189" s="1"/>
      <c r="AU189" s="1"/>
      <c r="AV189" s="1"/>
      <c r="AW189" s="1"/>
      <c r="AX189" s="1"/>
      <c r="AY189" s="1"/>
      <c r="AZ189" s="1"/>
    </row>
    <row r="190" spans="1:52" x14ac:dyDescent="0.25">
      <c r="A190" s="1">
        <v>189</v>
      </c>
      <c r="B190" t="s">
        <v>1272</v>
      </c>
      <c r="C190" s="1">
        <f t="shared" si="4"/>
        <v>20</v>
      </c>
      <c r="D190" s="1">
        <f t="shared" si="5"/>
        <v>1</v>
      </c>
      <c r="AB190" s="1">
        <v>20</v>
      </c>
      <c r="AS190" s="1"/>
      <c r="AT190" s="1"/>
      <c r="AU190" s="1"/>
      <c r="AV190" s="1"/>
      <c r="AW190" s="1"/>
      <c r="AX190" s="1"/>
      <c r="AY190" s="1"/>
      <c r="AZ190" s="1"/>
    </row>
    <row r="191" spans="1:52" x14ac:dyDescent="0.25">
      <c r="A191" s="1">
        <v>190</v>
      </c>
      <c r="B191" t="s">
        <v>1242</v>
      </c>
      <c r="C191" s="1">
        <f t="shared" si="4"/>
        <v>20</v>
      </c>
      <c r="D191" s="1">
        <f t="shared" si="5"/>
        <v>1</v>
      </c>
      <c r="AG191" s="1">
        <v>20</v>
      </c>
      <c r="AS191" s="1"/>
      <c r="AT191" s="1"/>
      <c r="AU191" s="1"/>
      <c r="AV191" s="1"/>
      <c r="AW191" s="1"/>
      <c r="AX191" s="1"/>
      <c r="AY191" s="1"/>
      <c r="AZ191" s="1"/>
    </row>
    <row r="192" spans="1:52" x14ac:dyDescent="0.25">
      <c r="A192" s="1">
        <v>191</v>
      </c>
      <c r="B192" t="s">
        <v>1093</v>
      </c>
      <c r="C192" s="1">
        <f t="shared" si="4"/>
        <v>20</v>
      </c>
      <c r="D192" s="1">
        <f t="shared" si="5"/>
        <v>1</v>
      </c>
      <c r="AS192" s="1"/>
      <c r="AT192" s="1"/>
      <c r="AU192" s="1"/>
      <c r="AV192" s="1"/>
      <c r="AW192" s="1"/>
      <c r="AX192" s="1"/>
      <c r="AY192" s="1">
        <v>20</v>
      </c>
      <c r="AZ192" s="1"/>
    </row>
    <row r="193" spans="1:52" x14ac:dyDescent="0.25">
      <c r="A193" s="1">
        <v>192</v>
      </c>
      <c r="B193" t="s">
        <v>1137</v>
      </c>
      <c r="C193" s="1">
        <f t="shared" si="4"/>
        <v>20</v>
      </c>
      <c r="D193" s="1">
        <f t="shared" si="5"/>
        <v>1</v>
      </c>
      <c r="AR193" s="1">
        <v>20</v>
      </c>
      <c r="AS193" s="1"/>
      <c r="AT193" s="1"/>
      <c r="AU193" s="1"/>
      <c r="AV193" s="1"/>
      <c r="AW193" s="1"/>
      <c r="AX193" s="1"/>
      <c r="AY193" s="1"/>
      <c r="AZ193" s="1"/>
    </row>
    <row r="194" spans="1:52" x14ac:dyDescent="0.25">
      <c r="A194" s="1">
        <v>193</v>
      </c>
      <c r="B194" t="s">
        <v>1398</v>
      </c>
      <c r="C194" s="1">
        <f t="shared" ref="C194:C257" si="6">SUM(E194:AZ194)</f>
        <v>19</v>
      </c>
      <c r="D194" s="1">
        <f t="shared" ref="D194:D257" si="7">COUNT(E194:AZ194)</f>
        <v>1</v>
      </c>
      <c r="G194" s="1">
        <v>19</v>
      </c>
      <c r="AS194" s="1"/>
      <c r="AT194" s="1"/>
      <c r="AU194" s="1"/>
      <c r="AV194" s="1"/>
      <c r="AW194" s="1"/>
      <c r="AX194" s="1"/>
      <c r="AY194" s="1"/>
      <c r="AZ194" s="1"/>
    </row>
    <row r="195" spans="1:52" x14ac:dyDescent="0.25">
      <c r="A195" s="1">
        <v>194</v>
      </c>
      <c r="B195" t="s">
        <v>1399</v>
      </c>
      <c r="C195" s="1">
        <f t="shared" si="6"/>
        <v>19</v>
      </c>
      <c r="D195" s="1">
        <f t="shared" si="7"/>
        <v>1</v>
      </c>
      <c r="G195" s="1">
        <v>19</v>
      </c>
      <c r="AS195" s="1"/>
      <c r="AT195" s="1"/>
      <c r="AU195" s="1"/>
      <c r="AV195" s="1"/>
      <c r="AW195" s="1"/>
      <c r="AX195" s="1"/>
      <c r="AY195" s="1"/>
      <c r="AZ195" s="1"/>
    </row>
    <row r="196" spans="1:52" x14ac:dyDescent="0.25">
      <c r="A196" s="1">
        <v>195</v>
      </c>
      <c r="B196" t="s">
        <v>1367</v>
      </c>
      <c r="C196" s="1">
        <f t="shared" si="6"/>
        <v>19</v>
      </c>
      <c r="D196" s="1">
        <f t="shared" si="7"/>
        <v>1</v>
      </c>
      <c r="N196" s="1">
        <v>19</v>
      </c>
      <c r="AS196" s="1"/>
      <c r="AT196" s="1"/>
      <c r="AU196" s="1"/>
      <c r="AV196" s="1"/>
      <c r="AW196" s="1"/>
      <c r="AX196" s="1"/>
      <c r="AY196" s="1"/>
      <c r="AZ196" s="1"/>
    </row>
    <row r="197" spans="1:52" x14ac:dyDescent="0.25">
      <c r="A197" s="1">
        <v>196</v>
      </c>
      <c r="B197" t="s">
        <v>1301</v>
      </c>
      <c r="C197" s="1">
        <f t="shared" si="6"/>
        <v>19</v>
      </c>
      <c r="D197" s="1">
        <f t="shared" si="7"/>
        <v>1</v>
      </c>
      <c r="W197" s="1">
        <v>19</v>
      </c>
      <c r="AS197" s="1"/>
      <c r="AT197" s="1"/>
      <c r="AU197" s="1"/>
      <c r="AV197" s="1"/>
      <c r="AW197" s="1"/>
      <c r="AX197" s="1"/>
      <c r="AY197" s="1"/>
      <c r="AZ197" s="1"/>
    </row>
    <row r="198" spans="1:52" x14ac:dyDescent="0.25">
      <c r="A198" s="1">
        <v>197</v>
      </c>
      <c r="B198" t="s">
        <v>1259</v>
      </c>
      <c r="C198" s="1">
        <f t="shared" si="6"/>
        <v>19</v>
      </c>
      <c r="D198" s="1">
        <f t="shared" si="7"/>
        <v>1</v>
      </c>
      <c r="AD198" s="1">
        <v>19</v>
      </c>
      <c r="AS198" s="1"/>
      <c r="AT198" s="1"/>
      <c r="AU198" s="1"/>
      <c r="AV198" s="1"/>
      <c r="AW198" s="1"/>
      <c r="AX198" s="1"/>
      <c r="AY198" s="1"/>
      <c r="AZ198" s="1"/>
    </row>
    <row r="199" spans="1:52" x14ac:dyDescent="0.25">
      <c r="A199" s="1">
        <v>198</v>
      </c>
      <c r="B199" t="s">
        <v>1101</v>
      </c>
      <c r="C199" s="1">
        <f t="shared" si="6"/>
        <v>19</v>
      </c>
      <c r="D199" s="1">
        <f t="shared" si="7"/>
        <v>1</v>
      </c>
      <c r="AS199" s="1"/>
      <c r="AT199" s="1"/>
      <c r="AU199" s="1"/>
      <c r="AV199" s="1"/>
      <c r="AW199" s="1"/>
      <c r="AX199" s="1">
        <v>19</v>
      </c>
      <c r="AY199" s="1"/>
      <c r="AZ199" s="1"/>
    </row>
    <row r="200" spans="1:52" x14ac:dyDescent="0.25">
      <c r="A200" s="1">
        <v>199</v>
      </c>
      <c r="B200" t="s">
        <v>1157</v>
      </c>
      <c r="C200" s="1">
        <f t="shared" si="6"/>
        <v>19</v>
      </c>
      <c r="D200" s="1">
        <f t="shared" si="7"/>
        <v>1</v>
      </c>
      <c r="AP200" s="1">
        <v>19</v>
      </c>
      <c r="AS200" s="1"/>
      <c r="AT200" s="1"/>
      <c r="AU200" s="1"/>
      <c r="AV200" s="1"/>
      <c r="AW200" s="1"/>
      <c r="AX200" s="1"/>
      <c r="AY200" s="1"/>
      <c r="AZ200" s="1"/>
    </row>
    <row r="201" spans="1:52" x14ac:dyDescent="0.25">
      <c r="A201" s="1">
        <v>200</v>
      </c>
      <c r="B201" t="s">
        <v>1201</v>
      </c>
      <c r="C201" s="1">
        <f t="shared" si="6"/>
        <v>19</v>
      </c>
      <c r="D201" s="1">
        <f t="shared" si="7"/>
        <v>1</v>
      </c>
      <c r="AN201" s="1">
        <v>19</v>
      </c>
      <c r="AS201" s="1"/>
      <c r="AT201" s="1"/>
      <c r="AU201" s="1"/>
      <c r="AV201" s="1"/>
      <c r="AW201" s="1"/>
      <c r="AX201" s="1"/>
      <c r="AY201" s="1"/>
      <c r="AZ201" s="1"/>
    </row>
    <row r="202" spans="1:52" x14ac:dyDescent="0.25">
      <c r="A202" s="1">
        <v>201</v>
      </c>
      <c r="B202" t="s">
        <v>1224</v>
      </c>
      <c r="C202" s="1">
        <f t="shared" si="6"/>
        <v>19</v>
      </c>
      <c r="D202" s="1">
        <f t="shared" si="7"/>
        <v>1</v>
      </c>
      <c r="AK202" s="1">
        <v>19</v>
      </c>
      <c r="AS202" s="1"/>
      <c r="AT202" s="1"/>
      <c r="AU202" s="1"/>
      <c r="AV202" s="1"/>
      <c r="AW202" s="1"/>
      <c r="AX202" s="1"/>
      <c r="AY202" s="1"/>
      <c r="AZ202" s="1"/>
    </row>
    <row r="203" spans="1:52" x14ac:dyDescent="0.25">
      <c r="A203" s="1">
        <v>202</v>
      </c>
      <c r="B203" t="s">
        <v>1406</v>
      </c>
      <c r="C203" s="1">
        <f t="shared" si="6"/>
        <v>18</v>
      </c>
      <c r="D203" s="1">
        <f t="shared" si="7"/>
        <v>1</v>
      </c>
      <c r="F203" s="1">
        <v>18</v>
      </c>
      <c r="AS203" s="1"/>
      <c r="AT203" s="1"/>
      <c r="AU203" s="1"/>
      <c r="AV203" s="1"/>
      <c r="AW203" s="1"/>
      <c r="AX203" s="1"/>
      <c r="AY203" s="1"/>
      <c r="AZ203" s="1"/>
    </row>
    <row r="204" spans="1:52" x14ac:dyDescent="0.25">
      <c r="A204" s="1">
        <v>203</v>
      </c>
      <c r="B204" t="s">
        <v>1330</v>
      </c>
      <c r="C204" s="1">
        <f t="shared" si="6"/>
        <v>18</v>
      </c>
      <c r="D204" s="1">
        <f t="shared" si="7"/>
        <v>1</v>
      </c>
      <c r="S204" s="1">
        <v>18</v>
      </c>
      <c r="AS204" s="1"/>
      <c r="AT204" s="1"/>
      <c r="AU204" s="1"/>
      <c r="AV204" s="1"/>
      <c r="AW204" s="1"/>
      <c r="AX204" s="1"/>
      <c r="AY204" s="1"/>
      <c r="AZ204" s="1"/>
    </row>
    <row r="205" spans="1:52" x14ac:dyDescent="0.25">
      <c r="A205" s="1">
        <v>204</v>
      </c>
      <c r="B205" t="s">
        <v>1333</v>
      </c>
      <c r="C205" s="1">
        <f t="shared" si="6"/>
        <v>18</v>
      </c>
      <c r="D205" s="1">
        <f t="shared" si="7"/>
        <v>1</v>
      </c>
      <c r="S205" s="1">
        <v>18</v>
      </c>
      <c r="AS205" s="1"/>
      <c r="AT205" s="1"/>
      <c r="AU205" s="1"/>
      <c r="AV205" s="1"/>
      <c r="AW205" s="1"/>
      <c r="AX205" s="1"/>
      <c r="AY205" s="1"/>
      <c r="AZ205" s="1"/>
    </row>
    <row r="206" spans="1:52" x14ac:dyDescent="0.25">
      <c r="A206" s="1">
        <v>205</v>
      </c>
      <c r="B206" t="s">
        <v>1285</v>
      </c>
      <c r="C206" s="1">
        <f t="shared" si="6"/>
        <v>18</v>
      </c>
      <c r="D206" s="1">
        <f t="shared" si="7"/>
        <v>1</v>
      </c>
      <c r="Z206" s="1">
        <v>18</v>
      </c>
      <c r="AS206" s="1"/>
      <c r="AT206" s="1"/>
      <c r="AU206" s="1"/>
      <c r="AV206" s="1"/>
      <c r="AW206" s="1"/>
      <c r="AX206" s="1"/>
      <c r="AY206" s="1"/>
      <c r="AZ206" s="1"/>
    </row>
    <row r="207" spans="1:52" x14ac:dyDescent="0.25">
      <c r="A207" s="1">
        <v>206</v>
      </c>
      <c r="B207" t="s">
        <v>1100</v>
      </c>
      <c r="C207" s="1">
        <f t="shared" si="6"/>
        <v>18</v>
      </c>
      <c r="D207" s="1">
        <f t="shared" si="7"/>
        <v>1</v>
      </c>
      <c r="AS207" s="1"/>
      <c r="AT207" s="1"/>
      <c r="AU207" s="1"/>
      <c r="AV207" s="1"/>
      <c r="AW207" s="1"/>
      <c r="AX207" s="1">
        <v>18</v>
      </c>
      <c r="AY207" s="1"/>
      <c r="AZ207" s="1"/>
    </row>
    <row r="208" spans="1:52" x14ac:dyDescent="0.25">
      <c r="A208" s="1">
        <v>207</v>
      </c>
      <c r="B208" t="s">
        <v>1138</v>
      </c>
      <c r="C208" s="1">
        <f t="shared" si="6"/>
        <v>18</v>
      </c>
      <c r="D208" s="1">
        <f t="shared" si="7"/>
        <v>1</v>
      </c>
      <c r="AR208" s="1">
        <v>18</v>
      </c>
      <c r="AS208" s="1"/>
      <c r="AT208" s="1"/>
      <c r="AU208" s="1"/>
      <c r="AV208" s="1"/>
      <c r="AW208" s="1"/>
      <c r="AX208" s="1"/>
      <c r="AY208" s="1"/>
      <c r="AZ208" s="1"/>
    </row>
    <row r="209" spans="1:52" x14ac:dyDescent="0.25">
      <c r="A209" s="1">
        <v>208</v>
      </c>
      <c r="B209" t="s">
        <v>1164</v>
      </c>
      <c r="C209" s="1">
        <f t="shared" si="6"/>
        <v>18</v>
      </c>
      <c r="D209" s="1">
        <f t="shared" si="7"/>
        <v>1</v>
      </c>
      <c r="AO209" s="1">
        <v>18</v>
      </c>
      <c r="AS209" s="1"/>
      <c r="AT209" s="1"/>
      <c r="AU209" s="1"/>
      <c r="AV209" s="1"/>
      <c r="AW209" s="1"/>
      <c r="AX209" s="1"/>
      <c r="AY209" s="1"/>
      <c r="AZ209" s="1"/>
    </row>
    <row r="210" spans="1:52" x14ac:dyDescent="0.25">
      <c r="A210" s="1">
        <v>209</v>
      </c>
      <c r="B210" t="s">
        <v>1204</v>
      </c>
      <c r="C210" s="1">
        <f t="shared" si="6"/>
        <v>18</v>
      </c>
      <c r="D210" s="1">
        <f t="shared" si="7"/>
        <v>1</v>
      </c>
      <c r="AN210" s="1">
        <v>18</v>
      </c>
      <c r="AS210" s="1"/>
      <c r="AT210" s="1"/>
      <c r="AU210" s="1"/>
      <c r="AV210" s="1"/>
      <c r="AW210" s="1"/>
      <c r="AX210" s="1"/>
      <c r="AY210" s="1"/>
      <c r="AZ210" s="1"/>
    </row>
    <row r="211" spans="1:52" x14ac:dyDescent="0.25">
      <c r="A211" s="1">
        <v>210</v>
      </c>
      <c r="B211" t="s">
        <v>1231</v>
      </c>
      <c r="C211" s="1">
        <f t="shared" si="6"/>
        <v>18</v>
      </c>
      <c r="D211" s="1">
        <f t="shared" si="7"/>
        <v>1</v>
      </c>
      <c r="AI211" s="1">
        <v>18</v>
      </c>
      <c r="AS211" s="1"/>
      <c r="AT211" s="1"/>
      <c r="AU211" s="1"/>
      <c r="AV211" s="1"/>
      <c r="AW211" s="1"/>
      <c r="AX211" s="1"/>
      <c r="AY211" s="1"/>
      <c r="AZ211" s="1"/>
    </row>
    <row r="212" spans="1:52" x14ac:dyDescent="0.25">
      <c r="A212" s="1">
        <v>211</v>
      </c>
      <c r="B212" t="s">
        <v>615</v>
      </c>
      <c r="C212" s="1">
        <f t="shared" si="6"/>
        <v>18</v>
      </c>
      <c r="D212" s="1">
        <f t="shared" si="7"/>
        <v>1</v>
      </c>
      <c r="M212" s="1">
        <v>18</v>
      </c>
      <c r="AS212" s="1"/>
      <c r="AT212" s="1"/>
      <c r="AU212" s="1"/>
      <c r="AV212" s="1"/>
      <c r="AW212" s="1"/>
      <c r="AX212" s="1"/>
      <c r="AY212" s="1"/>
      <c r="AZ212" s="1"/>
    </row>
    <row r="213" spans="1:52" x14ac:dyDescent="0.25">
      <c r="A213" s="1">
        <v>212</v>
      </c>
      <c r="B213" t="s">
        <v>1357</v>
      </c>
      <c r="C213" s="1">
        <f t="shared" si="6"/>
        <v>17</v>
      </c>
      <c r="D213" s="1">
        <f t="shared" si="7"/>
        <v>1</v>
      </c>
      <c r="O213" s="1">
        <v>17</v>
      </c>
      <c r="AS213" s="1"/>
      <c r="AT213" s="1"/>
      <c r="AU213" s="1"/>
      <c r="AV213" s="1"/>
      <c r="AW213" s="1"/>
      <c r="AX213" s="1"/>
      <c r="AY213" s="1"/>
      <c r="AZ213" s="1"/>
    </row>
    <row r="214" spans="1:52" x14ac:dyDescent="0.25">
      <c r="A214" s="1">
        <v>213</v>
      </c>
      <c r="B214" t="s">
        <v>1350</v>
      </c>
      <c r="C214" s="1">
        <f t="shared" si="6"/>
        <v>17</v>
      </c>
      <c r="D214" s="1">
        <f t="shared" si="7"/>
        <v>1</v>
      </c>
      <c r="P214" s="1">
        <v>17</v>
      </c>
      <c r="AS214" s="1"/>
      <c r="AT214" s="1"/>
      <c r="AU214" s="1"/>
      <c r="AV214" s="1"/>
      <c r="AW214" s="1"/>
      <c r="AX214" s="1"/>
      <c r="AY214" s="1"/>
      <c r="AZ214" s="1"/>
    </row>
    <row r="215" spans="1:52" x14ac:dyDescent="0.25">
      <c r="A215" s="1">
        <v>214</v>
      </c>
      <c r="B215" t="s">
        <v>1340</v>
      </c>
      <c r="C215" s="1">
        <f t="shared" si="6"/>
        <v>17</v>
      </c>
      <c r="D215" s="1">
        <f t="shared" si="7"/>
        <v>1</v>
      </c>
      <c r="R215" s="1">
        <v>17</v>
      </c>
      <c r="AS215" s="1"/>
      <c r="AT215" s="1"/>
      <c r="AU215" s="1"/>
      <c r="AV215" s="1"/>
      <c r="AW215" s="1"/>
      <c r="AX215" s="1"/>
      <c r="AY215" s="1"/>
      <c r="AZ215" s="1"/>
    </row>
    <row r="216" spans="1:52" x14ac:dyDescent="0.25">
      <c r="A216" s="1">
        <v>215</v>
      </c>
      <c r="B216" t="s">
        <v>1317</v>
      </c>
      <c r="C216" s="1">
        <f t="shared" si="6"/>
        <v>17</v>
      </c>
      <c r="D216" s="1">
        <f t="shared" si="7"/>
        <v>1</v>
      </c>
      <c r="U216" s="1">
        <v>17</v>
      </c>
      <c r="AS216" s="1"/>
      <c r="AT216" s="1"/>
      <c r="AU216" s="1"/>
      <c r="AV216" s="1"/>
      <c r="AW216" s="1"/>
      <c r="AX216" s="1"/>
      <c r="AY216" s="1"/>
      <c r="AZ216" s="1"/>
    </row>
    <row r="217" spans="1:52" x14ac:dyDescent="0.25">
      <c r="A217" s="1">
        <v>216</v>
      </c>
      <c r="B217" t="s">
        <v>1282</v>
      </c>
      <c r="C217" s="1">
        <f t="shared" si="6"/>
        <v>17</v>
      </c>
      <c r="D217" s="1">
        <f t="shared" si="7"/>
        <v>1</v>
      </c>
      <c r="Z217" s="1">
        <v>17</v>
      </c>
      <c r="AS217" s="1"/>
      <c r="AT217" s="1"/>
      <c r="AU217" s="1"/>
      <c r="AV217" s="1"/>
      <c r="AW217" s="1"/>
      <c r="AX217" s="1"/>
      <c r="AY217" s="1"/>
      <c r="AZ217" s="1"/>
    </row>
    <row r="218" spans="1:52" x14ac:dyDescent="0.25">
      <c r="A218" s="1">
        <v>217</v>
      </c>
      <c r="B218" t="s">
        <v>91</v>
      </c>
      <c r="C218" s="1">
        <f t="shared" si="6"/>
        <v>17</v>
      </c>
      <c r="D218" s="1">
        <f t="shared" si="7"/>
        <v>1</v>
      </c>
      <c r="AH218" s="1">
        <v>17</v>
      </c>
      <c r="AS218" s="1"/>
      <c r="AT218" s="1"/>
      <c r="AU218" s="1"/>
      <c r="AV218" s="1"/>
      <c r="AW218" s="1"/>
      <c r="AX218" s="1"/>
      <c r="AY218" s="1"/>
      <c r="AZ218" s="1"/>
    </row>
    <row r="219" spans="1:52" x14ac:dyDescent="0.25">
      <c r="A219" s="1">
        <v>218</v>
      </c>
      <c r="B219" t="s">
        <v>1099</v>
      </c>
      <c r="C219" s="1">
        <f t="shared" si="6"/>
        <v>17</v>
      </c>
      <c r="D219" s="1">
        <f t="shared" si="7"/>
        <v>1</v>
      </c>
      <c r="AS219" s="1"/>
      <c r="AT219" s="1"/>
      <c r="AU219" s="1"/>
      <c r="AV219" s="1"/>
      <c r="AW219" s="1"/>
      <c r="AX219" s="1">
        <v>17</v>
      </c>
      <c r="AY219" s="1"/>
      <c r="AZ219" s="1"/>
    </row>
    <row r="220" spans="1:52" x14ac:dyDescent="0.25">
      <c r="A220" s="1">
        <v>219</v>
      </c>
      <c r="B220" t="s">
        <v>1139</v>
      </c>
      <c r="C220" s="1">
        <f t="shared" si="6"/>
        <v>17</v>
      </c>
      <c r="D220" s="1">
        <f t="shared" si="7"/>
        <v>1</v>
      </c>
      <c r="AR220" s="1">
        <v>17</v>
      </c>
      <c r="AS220" s="1"/>
      <c r="AT220" s="1"/>
      <c r="AU220" s="1"/>
      <c r="AV220" s="1"/>
      <c r="AW220" s="1"/>
      <c r="AX220" s="1"/>
      <c r="AY220" s="1"/>
      <c r="AZ220" s="1"/>
    </row>
    <row r="221" spans="1:52" x14ac:dyDescent="0.25">
      <c r="A221" s="1">
        <v>220</v>
      </c>
      <c r="B221" t="s">
        <v>1208</v>
      </c>
      <c r="C221" s="1">
        <f t="shared" si="6"/>
        <v>17</v>
      </c>
      <c r="D221" s="1">
        <f t="shared" si="7"/>
        <v>1</v>
      </c>
      <c r="AM221" s="1">
        <v>17</v>
      </c>
      <c r="AS221" s="1"/>
      <c r="AT221" s="1"/>
      <c r="AU221" s="1"/>
      <c r="AV221" s="1"/>
      <c r="AW221" s="1"/>
      <c r="AX221" s="1"/>
      <c r="AY221" s="1"/>
      <c r="AZ221" s="1"/>
    </row>
    <row r="222" spans="1:52" x14ac:dyDescent="0.25">
      <c r="A222" s="1">
        <v>221</v>
      </c>
      <c r="B222" t="s">
        <v>1378</v>
      </c>
      <c r="C222" s="1">
        <f t="shared" si="6"/>
        <v>16</v>
      </c>
      <c r="D222" s="1">
        <f t="shared" si="7"/>
        <v>1</v>
      </c>
      <c r="K222" s="1">
        <v>16</v>
      </c>
      <c r="AS222" s="1"/>
      <c r="AT222" s="1"/>
      <c r="AU222" s="1"/>
      <c r="AV222" s="1"/>
      <c r="AW222" s="1"/>
      <c r="AX222" s="1"/>
      <c r="AY222" s="1"/>
      <c r="AZ222" s="1"/>
    </row>
    <row r="223" spans="1:52" x14ac:dyDescent="0.25">
      <c r="A223" s="1">
        <v>222</v>
      </c>
      <c r="B223" t="s">
        <v>1289</v>
      </c>
      <c r="C223" s="1">
        <f t="shared" si="6"/>
        <v>16</v>
      </c>
      <c r="D223" s="1">
        <f t="shared" si="7"/>
        <v>1</v>
      </c>
      <c r="Y223" s="1">
        <v>16</v>
      </c>
      <c r="AS223" s="1"/>
      <c r="AT223" s="1"/>
      <c r="AU223" s="1"/>
      <c r="AV223" s="1"/>
      <c r="AW223" s="1"/>
      <c r="AX223" s="1"/>
      <c r="AY223" s="1"/>
      <c r="AZ223" s="1"/>
    </row>
    <row r="224" spans="1:52" x14ac:dyDescent="0.25">
      <c r="A224" s="1">
        <v>223</v>
      </c>
      <c r="B224" t="s">
        <v>1269</v>
      </c>
      <c r="C224" s="1">
        <f t="shared" si="6"/>
        <v>16</v>
      </c>
      <c r="D224" s="1">
        <f t="shared" si="7"/>
        <v>1</v>
      </c>
      <c r="AB224" s="1">
        <v>16</v>
      </c>
      <c r="AS224" s="1"/>
      <c r="AT224" s="1"/>
      <c r="AU224" s="1"/>
      <c r="AV224" s="1"/>
      <c r="AW224" s="1"/>
      <c r="AX224" s="1"/>
      <c r="AY224" s="1"/>
      <c r="AZ224" s="1"/>
    </row>
    <row r="225" spans="1:52" x14ac:dyDescent="0.25">
      <c r="A225" s="1">
        <v>224</v>
      </c>
      <c r="B225" t="s">
        <v>1123</v>
      </c>
      <c r="C225" s="1">
        <f t="shared" si="6"/>
        <v>16</v>
      </c>
      <c r="D225" s="1">
        <f t="shared" si="7"/>
        <v>1</v>
      </c>
      <c r="AS225" s="1"/>
      <c r="AT225" s="1"/>
      <c r="AU225" s="1">
        <v>16</v>
      </c>
      <c r="AV225" s="1"/>
      <c r="AW225" s="1"/>
      <c r="AX225" s="1"/>
      <c r="AY225" s="1"/>
      <c r="AZ225" s="1"/>
    </row>
    <row r="226" spans="1:52" x14ac:dyDescent="0.25">
      <c r="A226" s="1">
        <v>225</v>
      </c>
      <c r="B226" t="s">
        <v>1132</v>
      </c>
      <c r="C226" s="1">
        <f t="shared" si="6"/>
        <v>16</v>
      </c>
      <c r="D226" s="1">
        <f t="shared" si="7"/>
        <v>1</v>
      </c>
      <c r="AS226" s="1"/>
      <c r="AT226" s="1">
        <v>16</v>
      </c>
      <c r="AU226" s="1"/>
      <c r="AV226" s="1"/>
      <c r="AW226" s="1"/>
      <c r="AX226" s="1"/>
      <c r="AY226" s="1"/>
      <c r="AZ226" s="1"/>
    </row>
    <row r="227" spans="1:52" x14ac:dyDescent="0.25">
      <c r="A227" s="1">
        <v>226</v>
      </c>
      <c r="B227" t="s">
        <v>1140</v>
      </c>
      <c r="C227" s="1">
        <f t="shared" si="6"/>
        <v>16</v>
      </c>
      <c r="D227" s="1">
        <f t="shared" si="7"/>
        <v>1</v>
      </c>
      <c r="AR227" s="1">
        <v>16</v>
      </c>
      <c r="AS227" s="1"/>
      <c r="AT227" s="1"/>
      <c r="AU227" s="1"/>
      <c r="AV227" s="1"/>
      <c r="AW227" s="1"/>
      <c r="AX227" s="1"/>
      <c r="AY227" s="1"/>
      <c r="AZ227" s="1"/>
    </row>
    <row r="228" spans="1:52" x14ac:dyDescent="0.25">
      <c r="A228" s="1">
        <v>227</v>
      </c>
      <c r="B228" t="s">
        <v>952</v>
      </c>
      <c r="C228" s="1">
        <f t="shared" si="6"/>
        <v>16</v>
      </c>
      <c r="D228" s="1">
        <f t="shared" si="7"/>
        <v>1</v>
      </c>
      <c r="AO228" s="1">
        <v>16</v>
      </c>
      <c r="AS228" s="1"/>
      <c r="AT228" s="1"/>
      <c r="AU228" s="1"/>
      <c r="AV228" s="1"/>
      <c r="AW228" s="1"/>
      <c r="AX228" s="1"/>
      <c r="AY228" s="1"/>
      <c r="AZ228" s="1"/>
    </row>
    <row r="229" spans="1:52" x14ac:dyDescent="0.25">
      <c r="A229" s="1">
        <v>228</v>
      </c>
      <c r="B229" t="s">
        <v>464</v>
      </c>
      <c r="C229" s="1">
        <f t="shared" si="6"/>
        <v>16</v>
      </c>
      <c r="D229" s="1">
        <f t="shared" si="7"/>
        <v>1</v>
      </c>
      <c r="AM229" s="1">
        <v>16</v>
      </c>
      <c r="AS229" s="1"/>
      <c r="AT229" s="1"/>
      <c r="AU229" s="1"/>
      <c r="AV229" s="1"/>
      <c r="AW229" s="1"/>
      <c r="AX229" s="1"/>
      <c r="AY229" s="1"/>
      <c r="AZ229" s="1"/>
    </row>
    <row r="230" spans="1:52" x14ac:dyDescent="0.25">
      <c r="A230" s="1">
        <v>229</v>
      </c>
      <c r="B230" t="s">
        <v>1221</v>
      </c>
      <c r="C230" s="1">
        <f t="shared" si="6"/>
        <v>16</v>
      </c>
      <c r="D230" s="1">
        <f t="shared" si="7"/>
        <v>1</v>
      </c>
      <c r="AK230" s="1">
        <v>16</v>
      </c>
      <c r="AS230" s="1"/>
      <c r="AT230" s="1"/>
      <c r="AU230" s="1"/>
      <c r="AV230" s="1"/>
      <c r="AW230" s="1"/>
      <c r="AX230" s="1"/>
      <c r="AY230" s="1"/>
      <c r="AZ230" s="1"/>
    </row>
    <row r="231" spans="1:52" x14ac:dyDescent="0.25">
      <c r="A231" s="1">
        <v>230</v>
      </c>
      <c r="B231" t="s">
        <v>1220</v>
      </c>
      <c r="C231" s="1">
        <f t="shared" si="6"/>
        <v>16</v>
      </c>
      <c r="D231" s="1">
        <f t="shared" si="7"/>
        <v>1</v>
      </c>
      <c r="AK231" s="1">
        <v>16</v>
      </c>
      <c r="AS231" s="1"/>
      <c r="AT231" s="1"/>
      <c r="AU231" s="1"/>
      <c r="AV231" s="1"/>
      <c r="AW231" s="1"/>
      <c r="AX231" s="1"/>
      <c r="AY231" s="1"/>
      <c r="AZ231" s="1"/>
    </row>
    <row r="232" spans="1:52" x14ac:dyDescent="0.25">
      <c r="A232" s="1">
        <v>231</v>
      </c>
      <c r="B232" t="s">
        <v>234</v>
      </c>
      <c r="C232" s="1">
        <f t="shared" si="6"/>
        <v>16</v>
      </c>
      <c r="D232" s="1">
        <f t="shared" si="7"/>
        <v>1</v>
      </c>
      <c r="AI232" s="1">
        <v>16</v>
      </c>
      <c r="AS232" s="1"/>
      <c r="AT232" s="1"/>
      <c r="AU232" s="1"/>
      <c r="AV232" s="1"/>
      <c r="AW232" s="1"/>
      <c r="AX232" s="1"/>
      <c r="AY232" s="1"/>
      <c r="AZ232" s="1"/>
    </row>
    <row r="233" spans="1:52" x14ac:dyDescent="0.25">
      <c r="A233" s="1">
        <v>232</v>
      </c>
      <c r="B233" t="s">
        <v>1360</v>
      </c>
      <c r="C233" s="1">
        <f t="shared" si="6"/>
        <v>16</v>
      </c>
      <c r="D233" s="1">
        <f t="shared" si="7"/>
        <v>1</v>
      </c>
      <c r="M233" s="1">
        <v>16</v>
      </c>
      <c r="AS233" s="1"/>
      <c r="AT233" s="1"/>
      <c r="AU233" s="1"/>
      <c r="AV233" s="1"/>
      <c r="AW233" s="1"/>
      <c r="AX233" s="1"/>
      <c r="AY233" s="1"/>
      <c r="AZ233" s="1"/>
    </row>
    <row r="234" spans="1:52" x14ac:dyDescent="0.25">
      <c r="A234" s="1">
        <v>233</v>
      </c>
      <c r="B234" t="s">
        <v>1404</v>
      </c>
      <c r="C234" s="1">
        <f t="shared" si="6"/>
        <v>15</v>
      </c>
      <c r="D234" s="1">
        <f t="shared" si="7"/>
        <v>1</v>
      </c>
      <c r="F234" s="1">
        <v>15</v>
      </c>
      <c r="AS234" s="1"/>
      <c r="AT234" s="1"/>
      <c r="AU234" s="1"/>
      <c r="AV234" s="1"/>
      <c r="AW234" s="1"/>
      <c r="AX234" s="1"/>
      <c r="AY234" s="1"/>
      <c r="AZ234" s="1"/>
    </row>
    <row r="235" spans="1:52" x14ac:dyDescent="0.25">
      <c r="A235" s="1">
        <v>234</v>
      </c>
      <c r="B235" t="s">
        <v>1395</v>
      </c>
      <c r="C235" s="1">
        <f t="shared" si="6"/>
        <v>15</v>
      </c>
      <c r="D235" s="1">
        <f t="shared" si="7"/>
        <v>1</v>
      </c>
      <c r="H235" s="1">
        <v>15</v>
      </c>
      <c r="AS235" s="1"/>
      <c r="AT235" s="1"/>
      <c r="AU235" s="1"/>
      <c r="AV235" s="1"/>
      <c r="AW235" s="1"/>
      <c r="AX235" s="1"/>
      <c r="AY235" s="1"/>
      <c r="AZ235" s="1"/>
    </row>
    <row r="236" spans="1:52" x14ac:dyDescent="0.25">
      <c r="A236" s="1">
        <v>235</v>
      </c>
      <c r="B236" t="s">
        <v>1379</v>
      </c>
      <c r="C236" s="1">
        <f t="shared" si="6"/>
        <v>15</v>
      </c>
      <c r="D236" s="1">
        <f t="shared" si="7"/>
        <v>1</v>
      </c>
      <c r="K236" s="1">
        <v>15</v>
      </c>
      <c r="AS236" s="1"/>
      <c r="AT236" s="1"/>
      <c r="AU236" s="1"/>
      <c r="AV236" s="1"/>
      <c r="AW236" s="1"/>
      <c r="AX236" s="1"/>
      <c r="AY236" s="1"/>
      <c r="AZ236" s="1"/>
    </row>
    <row r="237" spans="1:52" x14ac:dyDescent="0.25">
      <c r="A237" s="1">
        <v>236</v>
      </c>
      <c r="B237" t="s">
        <v>990</v>
      </c>
      <c r="C237" s="1">
        <f t="shared" si="6"/>
        <v>15</v>
      </c>
      <c r="D237" s="1">
        <f t="shared" si="7"/>
        <v>1</v>
      </c>
      <c r="K237" s="1">
        <v>15</v>
      </c>
      <c r="AS237" s="1"/>
      <c r="AT237" s="1"/>
      <c r="AU237" s="1"/>
      <c r="AV237" s="1"/>
      <c r="AW237" s="1"/>
      <c r="AX237" s="1"/>
      <c r="AY237" s="1"/>
      <c r="AZ237" s="1"/>
    </row>
    <row r="238" spans="1:52" x14ac:dyDescent="0.25">
      <c r="A238" s="1">
        <v>237</v>
      </c>
      <c r="B238" t="s">
        <v>1346</v>
      </c>
      <c r="C238" s="1">
        <f t="shared" si="6"/>
        <v>15</v>
      </c>
      <c r="D238" s="1">
        <f t="shared" si="7"/>
        <v>1</v>
      </c>
      <c r="Q238" s="1">
        <v>15</v>
      </c>
      <c r="AS238" s="1"/>
      <c r="AT238" s="1"/>
      <c r="AU238" s="1"/>
      <c r="AV238" s="1"/>
      <c r="AW238" s="1"/>
      <c r="AX238" s="1"/>
      <c r="AY238" s="1"/>
      <c r="AZ238" s="1"/>
    </row>
    <row r="239" spans="1:52" x14ac:dyDescent="0.25">
      <c r="A239" s="1">
        <v>238</v>
      </c>
      <c r="B239" t="s">
        <v>1334</v>
      </c>
      <c r="C239" s="1">
        <f t="shared" si="6"/>
        <v>15</v>
      </c>
      <c r="D239" s="1">
        <f t="shared" si="7"/>
        <v>1</v>
      </c>
      <c r="S239" s="1">
        <v>15</v>
      </c>
      <c r="AS239" s="1"/>
      <c r="AT239" s="1"/>
      <c r="AU239" s="1"/>
      <c r="AV239" s="1"/>
      <c r="AW239" s="1"/>
      <c r="AX239" s="1"/>
      <c r="AY239" s="1"/>
      <c r="AZ239" s="1"/>
    </row>
    <row r="240" spans="1:52" x14ac:dyDescent="0.25">
      <c r="A240" s="1">
        <v>239</v>
      </c>
      <c r="B240" t="s">
        <v>1311</v>
      </c>
      <c r="C240" s="1">
        <f t="shared" si="6"/>
        <v>15</v>
      </c>
      <c r="D240" s="1">
        <f t="shared" si="7"/>
        <v>1</v>
      </c>
      <c r="V240" s="1">
        <v>15</v>
      </c>
      <c r="AS240" s="1"/>
      <c r="AT240" s="1"/>
      <c r="AU240" s="1"/>
      <c r="AV240" s="1"/>
      <c r="AW240" s="1"/>
      <c r="AX240" s="1"/>
      <c r="AY240" s="1"/>
      <c r="AZ240" s="1"/>
    </row>
    <row r="241" spans="1:52" x14ac:dyDescent="0.25">
      <c r="A241" s="1">
        <v>240</v>
      </c>
      <c r="B241" t="s">
        <v>1283</v>
      </c>
      <c r="C241" s="1">
        <f t="shared" si="6"/>
        <v>15</v>
      </c>
      <c r="D241" s="1">
        <f t="shared" si="7"/>
        <v>1</v>
      </c>
      <c r="Z241" s="1">
        <v>15</v>
      </c>
      <c r="AS241" s="1"/>
      <c r="AT241" s="1"/>
      <c r="AU241" s="1"/>
      <c r="AV241" s="1"/>
      <c r="AW241" s="1"/>
      <c r="AX241" s="1"/>
      <c r="AY241" s="1"/>
      <c r="AZ241" s="1"/>
    </row>
    <row r="242" spans="1:52" x14ac:dyDescent="0.25">
      <c r="A242" s="1">
        <v>241</v>
      </c>
      <c r="B242" t="s">
        <v>1111</v>
      </c>
      <c r="C242" s="1">
        <f t="shared" si="6"/>
        <v>15</v>
      </c>
      <c r="D242" s="1">
        <f t="shared" si="7"/>
        <v>1</v>
      </c>
      <c r="AS242" s="1"/>
      <c r="AT242" s="1"/>
      <c r="AU242" s="1"/>
      <c r="AV242" s="1"/>
      <c r="AW242" s="1">
        <v>15</v>
      </c>
      <c r="AX242" s="1"/>
      <c r="AY242" s="1"/>
      <c r="AZ242" s="1"/>
    </row>
    <row r="243" spans="1:52" x14ac:dyDescent="0.25">
      <c r="A243" s="1">
        <v>242</v>
      </c>
      <c r="B243" t="s">
        <v>1127</v>
      </c>
      <c r="C243" s="1">
        <f t="shared" si="6"/>
        <v>15</v>
      </c>
      <c r="D243" s="1">
        <f t="shared" si="7"/>
        <v>1</v>
      </c>
      <c r="AS243" s="1"/>
      <c r="AT243" s="1"/>
      <c r="AU243" s="1">
        <v>15</v>
      </c>
      <c r="AV243" s="1"/>
      <c r="AW243" s="1"/>
      <c r="AX243" s="1"/>
      <c r="AY243" s="1"/>
      <c r="AZ243" s="1"/>
    </row>
    <row r="244" spans="1:52" x14ac:dyDescent="0.25">
      <c r="A244" s="1">
        <v>243</v>
      </c>
      <c r="B244" t="s">
        <v>1151</v>
      </c>
      <c r="C244" s="1">
        <f t="shared" si="6"/>
        <v>15</v>
      </c>
      <c r="D244" s="1">
        <f t="shared" si="7"/>
        <v>1</v>
      </c>
      <c r="AQ244" s="1">
        <v>15</v>
      </c>
      <c r="AS244" s="1"/>
      <c r="AT244" s="1"/>
      <c r="AU244" s="1"/>
      <c r="AV244" s="1"/>
      <c r="AW244" s="1"/>
      <c r="AX244" s="1"/>
      <c r="AY244" s="1"/>
      <c r="AZ244" s="1"/>
    </row>
    <row r="245" spans="1:52" x14ac:dyDescent="0.25">
      <c r="A245" s="1">
        <v>244</v>
      </c>
      <c r="B245" t="s">
        <v>1158</v>
      </c>
      <c r="C245" s="1">
        <f t="shared" si="6"/>
        <v>15</v>
      </c>
      <c r="D245" s="1">
        <f t="shared" si="7"/>
        <v>1</v>
      </c>
      <c r="AP245" s="1">
        <v>15</v>
      </c>
      <c r="AS245" s="1"/>
      <c r="AT245" s="1"/>
      <c r="AU245" s="1"/>
      <c r="AV245" s="1"/>
      <c r="AW245" s="1"/>
      <c r="AX245" s="1"/>
      <c r="AY245" s="1"/>
      <c r="AZ245" s="1"/>
    </row>
    <row r="246" spans="1:52" x14ac:dyDescent="0.25">
      <c r="A246" s="1">
        <v>245</v>
      </c>
      <c r="B246" t="s">
        <v>1218</v>
      </c>
      <c r="C246" s="1">
        <f t="shared" si="6"/>
        <v>15</v>
      </c>
      <c r="D246" s="1">
        <f t="shared" si="7"/>
        <v>1</v>
      </c>
      <c r="AK246" s="1">
        <v>15</v>
      </c>
      <c r="AS246" s="1"/>
      <c r="AT246" s="1"/>
      <c r="AU246" s="1"/>
      <c r="AV246" s="1"/>
      <c r="AW246" s="1"/>
      <c r="AX246" s="1"/>
      <c r="AY246" s="1"/>
      <c r="AZ246" s="1"/>
    </row>
    <row r="247" spans="1:52" x14ac:dyDescent="0.25">
      <c r="A247" s="1">
        <v>246</v>
      </c>
      <c r="B247" t="s">
        <v>1217</v>
      </c>
      <c r="C247" s="1">
        <f t="shared" si="6"/>
        <v>15</v>
      </c>
      <c r="D247" s="1">
        <f t="shared" si="7"/>
        <v>1</v>
      </c>
      <c r="AK247" s="1">
        <v>15</v>
      </c>
      <c r="AS247" s="1"/>
      <c r="AT247" s="1"/>
      <c r="AU247" s="1"/>
      <c r="AV247" s="1"/>
      <c r="AW247" s="1"/>
      <c r="AX247" s="1"/>
      <c r="AY247" s="1"/>
      <c r="AZ247" s="1"/>
    </row>
    <row r="248" spans="1:52" x14ac:dyDescent="0.25">
      <c r="A248" s="1">
        <v>247</v>
      </c>
      <c r="B248" t="s">
        <v>1368</v>
      </c>
      <c r="C248" s="1">
        <f t="shared" si="6"/>
        <v>14</v>
      </c>
      <c r="D248" s="1">
        <f t="shared" si="7"/>
        <v>1</v>
      </c>
      <c r="N248" s="1">
        <v>14</v>
      </c>
      <c r="AS248" s="1"/>
      <c r="AT248" s="1"/>
      <c r="AU248" s="1"/>
      <c r="AV248" s="1"/>
      <c r="AW248" s="1"/>
      <c r="AX248" s="1"/>
      <c r="AY248" s="1"/>
      <c r="AZ248" s="1"/>
    </row>
    <row r="249" spans="1:52" x14ac:dyDescent="0.25">
      <c r="A249" s="1">
        <v>248</v>
      </c>
      <c r="B249" t="s">
        <v>1352</v>
      </c>
      <c r="C249" s="1">
        <f t="shared" si="6"/>
        <v>14</v>
      </c>
      <c r="D249" s="1">
        <f t="shared" si="7"/>
        <v>1</v>
      </c>
      <c r="P249" s="1">
        <v>14</v>
      </c>
      <c r="AS249" s="1"/>
      <c r="AT249" s="1"/>
      <c r="AU249" s="1"/>
      <c r="AV249" s="1"/>
      <c r="AW249" s="1"/>
      <c r="AX249" s="1"/>
      <c r="AY249" s="1"/>
      <c r="AZ249" s="1"/>
    </row>
    <row r="250" spans="1:52" x14ac:dyDescent="0.25">
      <c r="A250" s="1">
        <v>249</v>
      </c>
      <c r="B250" t="s">
        <v>1327</v>
      </c>
      <c r="C250" s="1">
        <f t="shared" si="6"/>
        <v>14</v>
      </c>
      <c r="D250" s="1">
        <f t="shared" si="7"/>
        <v>1</v>
      </c>
      <c r="T250" s="1">
        <v>14</v>
      </c>
      <c r="AS250" s="1"/>
      <c r="AT250" s="1"/>
      <c r="AU250" s="1"/>
      <c r="AV250" s="1"/>
      <c r="AW250" s="1"/>
      <c r="AX250" s="1"/>
      <c r="AY250" s="1"/>
      <c r="AZ250" s="1"/>
    </row>
    <row r="251" spans="1:52" x14ac:dyDescent="0.25">
      <c r="A251" s="1">
        <v>250</v>
      </c>
      <c r="B251" t="s">
        <v>1261</v>
      </c>
      <c r="C251" s="1">
        <f t="shared" si="6"/>
        <v>14</v>
      </c>
      <c r="D251" s="1">
        <f t="shared" si="7"/>
        <v>1</v>
      </c>
      <c r="AD251" s="1">
        <v>14</v>
      </c>
      <c r="AS251" s="1"/>
      <c r="AT251" s="1"/>
      <c r="AU251" s="1"/>
      <c r="AV251" s="1"/>
      <c r="AW251" s="1"/>
      <c r="AX251" s="1"/>
      <c r="AY251" s="1"/>
      <c r="AZ251" s="1"/>
    </row>
    <row r="252" spans="1:52" x14ac:dyDescent="0.25">
      <c r="A252" s="1">
        <v>251</v>
      </c>
      <c r="B252" t="s">
        <v>1238</v>
      </c>
      <c r="C252" s="1">
        <f t="shared" si="6"/>
        <v>14</v>
      </c>
      <c r="D252" s="1">
        <f t="shared" si="7"/>
        <v>1</v>
      </c>
      <c r="AG252" s="1">
        <v>14</v>
      </c>
      <c r="AS252" s="1"/>
      <c r="AT252" s="1"/>
      <c r="AU252" s="1"/>
      <c r="AV252" s="1"/>
      <c r="AW252" s="1"/>
      <c r="AX252" s="1"/>
      <c r="AY252" s="1"/>
      <c r="AZ252" s="1"/>
    </row>
    <row r="253" spans="1:52" x14ac:dyDescent="0.25">
      <c r="A253" s="1">
        <v>252</v>
      </c>
      <c r="B253" t="s">
        <v>1144</v>
      </c>
      <c r="C253" s="1">
        <f t="shared" si="6"/>
        <v>14</v>
      </c>
      <c r="D253" s="1">
        <f t="shared" si="7"/>
        <v>1</v>
      </c>
      <c r="AR253" s="1">
        <v>14</v>
      </c>
      <c r="AS253" s="1"/>
      <c r="AT253" s="1"/>
      <c r="AU253" s="1"/>
      <c r="AV253" s="1"/>
      <c r="AW253" s="1"/>
      <c r="AX253" s="1"/>
      <c r="AY253" s="1"/>
      <c r="AZ253" s="1"/>
    </row>
    <row r="254" spans="1:52" x14ac:dyDescent="0.25">
      <c r="A254" s="1">
        <v>253</v>
      </c>
      <c r="B254" t="s">
        <v>1165</v>
      </c>
      <c r="C254" s="1">
        <f t="shared" si="6"/>
        <v>14</v>
      </c>
      <c r="D254" s="1">
        <f t="shared" si="7"/>
        <v>1</v>
      </c>
      <c r="AO254" s="1">
        <v>14</v>
      </c>
      <c r="AS254" s="1"/>
      <c r="AT254" s="1"/>
      <c r="AU254" s="1"/>
      <c r="AV254" s="1"/>
      <c r="AW254" s="1"/>
      <c r="AX254" s="1"/>
      <c r="AY254" s="1"/>
      <c r="AZ254" s="1"/>
    </row>
    <row r="255" spans="1:52" x14ac:dyDescent="0.25">
      <c r="A255" s="1">
        <v>254</v>
      </c>
      <c r="B255" t="s">
        <v>1166</v>
      </c>
      <c r="C255" s="1">
        <f t="shared" si="6"/>
        <v>14</v>
      </c>
      <c r="D255" s="1">
        <f t="shared" si="7"/>
        <v>1</v>
      </c>
      <c r="AO255" s="1">
        <v>14</v>
      </c>
      <c r="AS255" s="1"/>
      <c r="AT255" s="1"/>
      <c r="AU255" s="1"/>
      <c r="AV255" s="1"/>
      <c r="AW255" s="1"/>
      <c r="AX255" s="1"/>
      <c r="AY255" s="1"/>
      <c r="AZ255" s="1"/>
    </row>
    <row r="256" spans="1:52" x14ac:dyDescent="0.25">
      <c r="A256" s="1">
        <v>255</v>
      </c>
      <c r="B256" t="s">
        <v>261</v>
      </c>
      <c r="C256" s="1">
        <f t="shared" si="6"/>
        <v>14</v>
      </c>
      <c r="D256" s="1">
        <f t="shared" si="7"/>
        <v>1</v>
      </c>
      <c r="AM256" s="1">
        <v>14</v>
      </c>
      <c r="AS256" s="1"/>
      <c r="AT256" s="1"/>
      <c r="AU256" s="1"/>
      <c r="AV256" s="1"/>
      <c r="AW256" s="1"/>
      <c r="AX256" s="1"/>
      <c r="AY256" s="1"/>
      <c r="AZ256" s="1"/>
    </row>
    <row r="257" spans="1:52" x14ac:dyDescent="0.25">
      <c r="A257" s="1">
        <v>256</v>
      </c>
      <c r="B257" t="s">
        <v>1361</v>
      </c>
      <c r="C257" s="1">
        <f t="shared" si="6"/>
        <v>14</v>
      </c>
      <c r="D257" s="1">
        <f t="shared" si="7"/>
        <v>1</v>
      </c>
      <c r="M257" s="1">
        <v>14</v>
      </c>
      <c r="AS257" s="1"/>
      <c r="AT257" s="1"/>
      <c r="AU257" s="1"/>
      <c r="AV257" s="1"/>
      <c r="AW257" s="1"/>
      <c r="AX257" s="1"/>
      <c r="AY257" s="1"/>
      <c r="AZ257" s="1"/>
    </row>
    <row r="258" spans="1:52" x14ac:dyDescent="0.25">
      <c r="A258" s="1">
        <v>257</v>
      </c>
      <c r="B258" t="s">
        <v>1362</v>
      </c>
      <c r="C258" s="1">
        <f t="shared" ref="C258:C308" si="8">SUM(E258:AZ258)</f>
        <v>14</v>
      </c>
      <c r="D258" s="1">
        <f t="shared" ref="D258:D321" si="9">COUNT(E258:AZ258)</f>
        <v>1</v>
      </c>
      <c r="M258" s="1">
        <v>14</v>
      </c>
      <c r="AS258" s="1"/>
      <c r="AT258" s="1"/>
      <c r="AU258" s="1"/>
      <c r="AV258" s="1"/>
      <c r="AW258" s="1"/>
      <c r="AX258" s="1"/>
      <c r="AY258" s="1"/>
      <c r="AZ258" s="1"/>
    </row>
    <row r="259" spans="1:52" x14ac:dyDescent="0.25">
      <c r="A259" s="1">
        <v>258</v>
      </c>
      <c r="B259" t="s">
        <v>1363</v>
      </c>
      <c r="C259" s="1">
        <f t="shared" si="8"/>
        <v>14</v>
      </c>
      <c r="D259" s="1">
        <f t="shared" si="9"/>
        <v>1</v>
      </c>
      <c r="M259" s="1">
        <v>14</v>
      </c>
      <c r="AS259" s="1"/>
      <c r="AT259" s="1"/>
      <c r="AU259" s="1"/>
      <c r="AV259" s="1"/>
      <c r="AW259" s="1"/>
      <c r="AX259" s="1"/>
      <c r="AY259" s="1"/>
      <c r="AZ259" s="1"/>
    </row>
    <row r="260" spans="1:52" x14ac:dyDescent="0.25">
      <c r="A260" s="1">
        <v>259</v>
      </c>
      <c r="B260" t="s">
        <v>1400</v>
      </c>
      <c r="C260" s="1">
        <f t="shared" si="8"/>
        <v>13</v>
      </c>
      <c r="D260" s="1">
        <f t="shared" si="9"/>
        <v>1</v>
      </c>
      <c r="G260" s="1">
        <v>13</v>
      </c>
      <c r="AS260" s="1"/>
      <c r="AT260" s="1"/>
      <c r="AU260" s="1"/>
      <c r="AV260" s="1"/>
      <c r="AW260" s="1"/>
      <c r="AX260" s="1"/>
      <c r="AY260" s="1"/>
      <c r="AZ260" s="1"/>
    </row>
    <row r="261" spans="1:52" x14ac:dyDescent="0.25">
      <c r="A261" s="1">
        <v>260</v>
      </c>
      <c r="B261" t="s">
        <v>1012</v>
      </c>
      <c r="C261" s="1">
        <f t="shared" si="8"/>
        <v>13</v>
      </c>
      <c r="D261" s="1">
        <f t="shared" si="9"/>
        <v>1</v>
      </c>
      <c r="H261" s="1">
        <v>13</v>
      </c>
      <c r="AS261" s="1"/>
      <c r="AT261" s="1"/>
      <c r="AU261" s="1"/>
      <c r="AV261" s="1"/>
      <c r="AW261" s="1"/>
      <c r="AX261" s="1"/>
      <c r="AY261" s="1"/>
      <c r="AZ261" s="1"/>
    </row>
    <row r="262" spans="1:52" x14ac:dyDescent="0.25">
      <c r="A262" s="1">
        <v>261</v>
      </c>
      <c r="B262" t="s">
        <v>1386</v>
      </c>
      <c r="C262" s="1">
        <f t="shared" si="8"/>
        <v>13</v>
      </c>
      <c r="D262" s="1">
        <f t="shared" si="9"/>
        <v>1</v>
      </c>
      <c r="J262" s="1">
        <v>13</v>
      </c>
      <c r="AS262" s="1"/>
      <c r="AT262" s="1"/>
      <c r="AU262" s="1"/>
      <c r="AV262" s="1"/>
      <c r="AW262" s="1"/>
      <c r="AX262" s="1"/>
      <c r="AY262" s="1"/>
      <c r="AZ262" s="1"/>
    </row>
    <row r="263" spans="1:52" x14ac:dyDescent="0.25">
      <c r="A263" s="1">
        <v>262</v>
      </c>
      <c r="B263" t="s">
        <v>1369</v>
      </c>
      <c r="C263" s="1">
        <f t="shared" si="8"/>
        <v>13</v>
      </c>
      <c r="D263" s="1">
        <f t="shared" si="9"/>
        <v>1</v>
      </c>
      <c r="N263" s="1">
        <v>13</v>
      </c>
      <c r="AS263" s="1"/>
      <c r="AT263" s="1"/>
      <c r="AU263" s="1"/>
      <c r="AV263" s="1"/>
      <c r="AW263" s="1"/>
      <c r="AX263" s="1"/>
      <c r="AY263" s="1"/>
      <c r="AZ263" s="1"/>
    </row>
    <row r="264" spans="1:52" x14ac:dyDescent="0.25">
      <c r="A264" s="1">
        <v>263</v>
      </c>
      <c r="B264" t="s">
        <v>1370</v>
      </c>
      <c r="C264" s="1">
        <f t="shared" si="8"/>
        <v>13</v>
      </c>
      <c r="D264" s="1">
        <f t="shared" si="9"/>
        <v>1</v>
      </c>
      <c r="N264" s="1">
        <v>13</v>
      </c>
      <c r="AS264" s="1"/>
      <c r="AT264" s="1"/>
      <c r="AU264" s="1"/>
      <c r="AV264" s="1"/>
      <c r="AW264" s="1"/>
      <c r="AX264" s="1"/>
      <c r="AY264" s="1"/>
      <c r="AZ264" s="1"/>
    </row>
    <row r="265" spans="1:52" x14ac:dyDescent="0.25">
      <c r="A265" s="1">
        <v>264</v>
      </c>
      <c r="B265" t="s">
        <v>1294</v>
      </c>
      <c r="C265" s="1">
        <f t="shared" si="8"/>
        <v>13</v>
      </c>
      <c r="D265" s="1">
        <f t="shared" si="9"/>
        <v>1</v>
      </c>
      <c r="X265" s="1">
        <v>13</v>
      </c>
      <c r="AS265" s="1"/>
      <c r="AT265" s="1"/>
      <c r="AU265" s="1"/>
      <c r="AV265" s="1"/>
      <c r="AW265" s="1"/>
      <c r="AX265" s="1"/>
      <c r="AY265" s="1"/>
      <c r="AZ265" s="1"/>
    </row>
    <row r="266" spans="1:52" x14ac:dyDescent="0.25">
      <c r="A266" s="1">
        <v>265</v>
      </c>
      <c r="B266" t="s">
        <v>1279</v>
      </c>
      <c r="C266" s="1">
        <f t="shared" si="8"/>
        <v>13</v>
      </c>
      <c r="D266" s="1">
        <f t="shared" si="9"/>
        <v>1</v>
      </c>
      <c r="AA266" s="1">
        <v>13</v>
      </c>
      <c r="AS266" s="1"/>
      <c r="AT266" s="1"/>
      <c r="AU266" s="1"/>
      <c r="AV266" s="1"/>
      <c r="AW266" s="1"/>
      <c r="AX266" s="1"/>
      <c r="AY266" s="1"/>
      <c r="AZ266" s="1"/>
    </row>
    <row r="267" spans="1:52" x14ac:dyDescent="0.25">
      <c r="A267" s="1">
        <v>266</v>
      </c>
      <c r="B267" t="s">
        <v>1240</v>
      </c>
      <c r="C267" s="1">
        <f t="shared" si="8"/>
        <v>13</v>
      </c>
      <c r="D267" s="1">
        <f t="shared" si="9"/>
        <v>1</v>
      </c>
      <c r="AG267" s="1">
        <v>13</v>
      </c>
      <c r="AS267" s="1"/>
      <c r="AT267" s="1"/>
      <c r="AU267" s="1"/>
      <c r="AV267" s="1"/>
      <c r="AW267" s="1"/>
      <c r="AX267" s="1"/>
      <c r="AY267" s="1"/>
      <c r="AZ267" s="1"/>
    </row>
    <row r="268" spans="1:52" x14ac:dyDescent="0.25">
      <c r="A268" s="1">
        <v>267</v>
      </c>
      <c r="B268" t="s">
        <v>1241</v>
      </c>
      <c r="C268" s="1">
        <f t="shared" si="8"/>
        <v>13</v>
      </c>
      <c r="D268" s="1">
        <f t="shared" si="9"/>
        <v>1</v>
      </c>
      <c r="AG268" s="1">
        <v>13</v>
      </c>
      <c r="AS268" s="1"/>
      <c r="AT268" s="1"/>
      <c r="AU268" s="1"/>
      <c r="AV268" s="1"/>
      <c r="AW268" s="1"/>
      <c r="AX268" s="1"/>
      <c r="AY268" s="1"/>
      <c r="AZ268" s="1"/>
    </row>
    <row r="269" spans="1:52" x14ac:dyDescent="0.25">
      <c r="A269" s="1">
        <v>268</v>
      </c>
      <c r="B269" t="s">
        <v>1094</v>
      </c>
      <c r="C269" s="1">
        <f t="shared" si="8"/>
        <v>13</v>
      </c>
      <c r="D269" s="1">
        <f t="shared" si="9"/>
        <v>1</v>
      </c>
      <c r="AS269" s="1"/>
      <c r="AT269" s="1"/>
      <c r="AU269" s="1"/>
      <c r="AV269" s="1"/>
      <c r="AW269" s="1"/>
      <c r="AX269" s="1"/>
      <c r="AY269" s="1">
        <v>13</v>
      </c>
      <c r="AZ269" s="1"/>
    </row>
    <row r="270" spans="1:52" x14ac:dyDescent="0.25">
      <c r="A270" s="1">
        <v>269</v>
      </c>
      <c r="B270" t="s">
        <v>1159</v>
      </c>
      <c r="C270" s="1">
        <f t="shared" si="8"/>
        <v>13</v>
      </c>
      <c r="D270" s="1">
        <f t="shared" si="9"/>
        <v>1</v>
      </c>
      <c r="AP270" s="1">
        <v>13</v>
      </c>
      <c r="AS270" s="1"/>
      <c r="AT270" s="1"/>
      <c r="AU270" s="1"/>
      <c r="AV270" s="1"/>
      <c r="AW270" s="1"/>
      <c r="AX270" s="1"/>
      <c r="AY270" s="1"/>
      <c r="AZ270" s="1"/>
    </row>
    <row r="271" spans="1:52" x14ac:dyDescent="0.25">
      <c r="A271" s="1">
        <v>270</v>
      </c>
      <c r="B271" t="s">
        <v>1280</v>
      </c>
      <c r="C271" s="1">
        <f t="shared" si="8"/>
        <v>12</v>
      </c>
      <c r="D271" s="1">
        <f t="shared" si="9"/>
        <v>1</v>
      </c>
      <c r="AA271" s="1">
        <v>12</v>
      </c>
      <c r="AS271" s="1"/>
      <c r="AT271" s="1"/>
      <c r="AU271" s="1"/>
      <c r="AV271" s="1"/>
      <c r="AW271" s="1"/>
      <c r="AX271" s="1"/>
      <c r="AY271" s="1"/>
      <c r="AZ271" s="1"/>
    </row>
    <row r="272" spans="1:52" x14ac:dyDescent="0.25">
      <c r="A272" s="1">
        <v>271</v>
      </c>
      <c r="B272" t="s">
        <v>1248</v>
      </c>
      <c r="C272" s="1">
        <f t="shared" si="8"/>
        <v>12</v>
      </c>
      <c r="D272" s="1">
        <f t="shared" si="9"/>
        <v>1</v>
      </c>
      <c r="AF272" s="1">
        <v>12</v>
      </c>
      <c r="AS272" s="1"/>
      <c r="AT272" s="1"/>
      <c r="AU272" s="1"/>
      <c r="AV272" s="1"/>
      <c r="AW272" s="1"/>
      <c r="AX272" s="1"/>
      <c r="AY272" s="1"/>
      <c r="AZ272" s="1"/>
    </row>
    <row r="273" spans="1:52" x14ac:dyDescent="0.25">
      <c r="A273" s="1">
        <v>272</v>
      </c>
      <c r="B273" t="s">
        <v>1243</v>
      </c>
      <c r="C273" s="1">
        <f t="shared" si="8"/>
        <v>12</v>
      </c>
      <c r="D273" s="1">
        <f t="shared" si="9"/>
        <v>1</v>
      </c>
      <c r="AG273" s="1">
        <v>12</v>
      </c>
      <c r="AS273" s="1"/>
      <c r="AT273" s="1"/>
      <c r="AU273" s="1"/>
      <c r="AV273" s="1"/>
      <c r="AW273" s="1"/>
      <c r="AX273" s="1"/>
      <c r="AY273" s="1"/>
      <c r="AZ273" s="1"/>
    </row>
    <row r="274" spans="1:52" x14ac:dyDescent="0.25">
      <c r="A274" s="1">
        <v>273</v>
      </c>
      <c r="B274" t="s">
        <v>1104</v>
      </c>
      <c r="C274" s="1">
        <f t="shared" si="8"/>
        <v>12</v>
      </c>
      <c r="D274" s="1">
        <f t="shared" si="9"/>
        <v>1</v>
      </c>
      <c r="AS274" s="1"/>
      <c r="AT274" s="1"/>
      <c r="AU274" s="1"/>
      <c r="AV274" s="1"/>
      <c r="AW274" s="1"/>
      <c r="AX274" s="1">
        <v>12</v>
      </c>
      <c r="AY274" s="1"/>
      <c r="AZ274" s="1"/>
    </row>
    <row r="275" spans="1:52" x14ac:dyDescent="0.25">
      <c r="A275" s="1">
        <v>274</v>
      </c>
      <c r="B275" t="s">
        <v>1124</v>
      </c>
      <c r="C275" s="1">
        <f t="shared" si="8"/>
        <v>12</v>
      </c>
      <c r="D275" s="1">
        <f t="shared" si="9"/>
        <v>1</v>
      </c>
      <c r="AS275" s="1"/>
      <c r="AT275" s="1"/>
      <c r="AU275" s="1">
        <v>12</v>
      </c>
      <c r="AV275" s="1"/>
      <c r="AW275" s="1"/>
      <c r="AX275" s="1"/>
      <c r="AY275" s="1"/>
      <c r="AZ275" s="1"/>
    </row>
    <row r="276" spans="1:52" x14ac:dyDescent="0.25">
      <c r="A276" s="1">
        <v>275</v>
      </c>
      <c r="B276" t="s">
        <v>1222</v>
      </c>
      <c r="C276" s="1">
        <f t="shared" si="8"/>
        <v>12</v>
      </c>
      <c r="D276" s="1">
        <f t="shared" si="9"/>
        <v>1</v>
      </c>
      <c r="AK276" s="1">
        <v>12</v>
      </c>
      <c r="AS276" s="1"/>
      <c r="AT276" s="1"/>
      <c r="AU276" s="1"/>
      <c r="AV276" s="1"/>
      <c r="AW276" s="1"/>
      <c r="AX276" s="1"/>
      <c r="AY276" s="1"/>
      <c r="AZ276" s="1"/>
    </row>
    <row r="277" spans="1:52" x14ac:dyDescent="0.25">
      <c r="A277" s="1">
        <v>276</v>
      </c>
      <c r="B277" t="s">
        <v>1364</v>
      </c>
      <c r="C277" s="1">
        <f t="shared" si="8"/>
        <v>12</v>
      </c>
      <c r="D277" s="1">
        <f t="shared" si="9"/>
        <v>1</v>
      </c>
      <c r="M277" s="1">
        <v>12</v>
      </c>
      <c r="AS277" s="1"/>
      <c r="AT277" s="1"/>
      <c r="AU277" s="1"/>
      <c r="AV277" s="1"/>
      <c r="AW277" s="1"/>
      <c r="AX277" s="1"/>
      <c r="AY277" s="1"/>
      <c r="AZ277" s="1"/>
    </row>
    <row r="278" spans="1:52" x14ac:dyDescent="0.25">
      <c r="A278" s="1">
        <v>277</v>
      </c>
      <c r="B278" t="s">
        <v>1381</v>
      </c>
      <c r="C278" s="1">
        <f t="shared" si="8"/>
        <v>11</v>
      </c>
      <c r="D278" s="1">
        <f t="shared" si="9"/>
        <v>1</v>
      </c>
      <c r="K278" s="1">
        <v>11</v>
      </c>
      <c r="AS278" s="1"/>
      <c r="AT278" s="1"/>
      <c r="AU278" s="1"/>
      <c r="AV278" s="1"/>
      <c r="AW278" s="1"/>
      <c r="AX278" s="1"/>
      <c r="AY278" s="1"/>
      <c r="AZ278" s="1"/>
    </row>
    <row r="279" spans="1:52" x14ac:dyDescent="0.25">
      <c r="A279" s="1">
        <v>278</v>
      </c>
      <c r="B279" t="s">
        <v>1373</v>
      </c>
      <c r="C279" s="1">
        <f t="shared" si="8"/>
        <v>11</v>
      </c>
      <c r="D279" s="1">
        <f t="shared" si="9"/>
        <v>1</v>
      </c>
      <c r="L279" s="1">
        <v>11</v>
      </c>
      <c r="AS279" s="1"/>
      <c r="AT279" s="1"/>
      <c r="AU279" s="1"/>
      <c r="AV279" s="1"/>
      <c r="AW279" s="1"/>
      <c r="AX279" s="1"/>
      <c r="AY279" s="1"/>
      <c r="AZ279" s="1"/>
    </row>
    <row r="280" spans="1:52" x14ac:dyDescent="0.25">
      <c r="A280" s="1">
        <v>279</v>
      </c>
      <c r="B280" t="s">
        <v>1374</v>
      </c>
      <c r="C280" s="1">
        <f t="shared" si="8"/>
        <v>11</v>
      </c>
      <c r="D280" s="1">
        <f t="shared" si="9"/>
        <v>1</v>
      </c>
      <c r="L280" s="1">
        <v>11</v>
      </c>
      <c r="AS280" s="1"/>
      <c r="AT280" s="1"/>
      <c r="AU280" s="1"/>
      <c r="AV280" s="1"/>
      <c r="AW280" s="1"/>
      <c r="AX280" s="1"/>
      <c r="AY280" s="1"/>
      <c r="AZ280" s="1"/>
    </row>
    <row r="281" spans="1:52" x14ac:dyDescent="0.25">
      <c r="A281" s="1">
        <v>280</v>
      </c>
      <c r="B281" t="s">
        <v>1295</v>
      </c>
      <c r="C281" s="1">
        <f t="shared" si="8"/>
        <v>11</v>
      </c>
      <c r="D281" s="1">
        <f t="shared" si="9"/>
        <v>1</v>
      </c>
      <c r="X281" s="1">
        <v>11</v>
      </c>
      <c r="AS281" s="1"/>
      <c r="AT281" s="1"/>
      <c r="AU281" s="1"/>
      <c r="AV281" s="1"/>
      <c r="AW281" s="1"/>
      <c r="AX281" s="1"/>
      <c r="AY281" s="1"/>
      <c r="AZ281" s="1"/>
    </row>
    <row r="282" spans="1:52" x14ac:dyDescent="0.25">
      <c r="A282" s="1">
        <v>281</v>
      </c>
      <c r="B282" t="s">
        <v>1277</v>
      </c>
      <c r="C282" s="1">
        <f t="shared" si="8"/>
        <v>11</v>
      </c>
      <c r="D282" s="1">
        <f t="shared" si="9"/>
        <v>1</v>
      </c>
      <c r="AA282" s="1">
        <v>11</v>
      </c>
      <c r="AS282" s="1"/>
      <c r="AT282" s="1"/>
      <c r="AU282" s="1"/>
      <c r="AV282" s="1"/>
      <c r="AW282" s="1"/>
      <c r="AX282" s="1"/>
      <c r="AY282" s="1"/>
      <c r="AZ282" s="1"/>
    </row>
    <row r="283" spans="1:52" x14ac:dyDescent="0.25">
      <c r="A283" s="1">
        <v>282</v>
      </c>
      <c r="B283" t="s">
        <v>1273</v>
      </c>
      <c r="C283" s="1">
        <f t="shared" si="8"/>
        <v>11</v>
      </c>
      <c r="D283" s="1">
        <f t="shared" si="9"/>
        <v>1</v>
      </c>
      <c r="AB283" s="1">
        <v>11</v>
      </c>
      <c r="AS283" s="1"/>
      <c r="AT283" s="1"/>
      <c r="AU283" s="1"/>
      <c r="AV283" s="1"/>
      <c r="AW283" s="1"/>
      <c r="AX283" s="1"/>
      <c r="AY283" s="1"/>
      <c r="AZ283" s="1"/>
    </row>
    <row r="284" spans="1:52" x14ac:dyDescent="0.25">
      <c r="A284" s="1">
        <v>283</v>
      </c>
      <c r="B284" t="s">
        <v>1103</v>
      </c>
      <c r="C284" s="1">
        <f t="shared" si="8"/>
        <v>11</v>
      </c>
      <c r="D284" s="1">
        <f t="shared" si="9"/>
        <v>1</v>
      </c>
      <c r="AS284" s="1"/>
      <c r="AT284" s="1"/>
      <c r="AU284" s="1"/>
      <c r="AV284" s="1"/>
      <c r="AW284" s="1"/>
      <c r="AX284" s="1">
        <v>11</v>
      </c>
      <c r="AY284" s="1"/>
      <c r="AZ284" s="1"/>
    </row>
    <row r="285" spans="1:52" x14ac:dyDescent="0.25">
      <c r="A285" s="1">
        <v>284</v>
      </c>
      <c r="B285" t="s">
        <v>1223</v>
      </c>
      <c r="C285" s="1">
        <f t="shared" si="8"/>
        <v>11</v>
      </c>
      <c r="D285" s="1">
        <f t="shared" si="9"/>
        <v>1</v>
      </c>
      <c r="AK285" s="1">
        <v>11</v>
      </c>
      <c r="AS285" s="1"/>
      <c r="AT285" s="1"/>
      <c r="AU285" s="1"/>
      <c r="AV285" s="1"/>
      <c r="AW285" s="1"/>
      <c r="AX285" s="1"/>
      <c r="AY285" s="1"/>
      <c r="AZ285" s="1"/>
    </row>
    <row r="286" spans="1:52" x14ac:dyDescent="0.25">
      <c r="A286" s="1">
        <v>285</v>
      </c>
      <c r="B286" t="s">
        <v>1296</v>
      </c>
      <c r="C286" s="1">
        <f t="shared" si="8"/>
        <v>10</v>
      </c>
      <c r="D286" s="1">
        <f t="shared" si="9"/>
        <v>1</v>
      </c>
      <c r="X286" s="1">
        <v>10</v>
      </c>
      <c r="AS286" s="1"/>
      <c r="AT286" s="1"/>
      <c r="AU286" s="1"/>
      <c r="AV286" s="1"/>
      <c r="AW286" s="1"/>
      <c r="AX286" s="1"/>
      <c r="AY286" s="1"/>
      <c r="AZ286" s="1"/>
    </row>
    <row r="287" spans="1:52" x14ac:dyDescent="0.25">
      <c r="A287" s="1">
        <v>286</v>
      </c>
      <c r="B287" t="s">
        <v>1297</v>
      </c>
      <c r="C287" s="1">
        <f t="shared" si="8"/>
        <v>10</v>
      </c>
      <c r="D287" s="1">
        <f t="shared" si="9"/>
        <v>1</v>
      </c>
      <c r="X287" s="1">
        <v>10</v>
      </c>
      <c r="AS287" s="1"/>
      <c r="AT287" s="1"/>
      <c r="AU287" s="1"/>
      <c r="AV287" s="1"/>
      <c r="AW287" s="1"/>
      <c r="AX287" s="1"/>
      <c r="AY287" s="1"/>
      <c r="AZ287" s="1"/>
    </row>
    <row r="288" spans="1:52" x14ac:dyDescent="0.25">
      <c r="A288" s="1">
        <v>287</v>
      </c>
      <c r="B288" t="s">
        <v>1142</v>
      </c>
      <c r="C288" s="1">
        <f t="shared" si="8"/>
        <v>10</v>
      </c>
      <c r="D288" s="1">
        <f t="shared" si="9"/>
        <v>1</v>
      </c>
      <c r="AR288" s="1">
        <v>10</v>
      </c>
      <c r="AS288" s="1"/>
      <c r="AT288" s="1"/>
      <c r="AU288" s="1"/>
      <c r="AV288" s="1"/>
      <c r="AW288" s="1"/>
      <c r="AX288" s="1"/>
      <c r="AY288" s="1"/>
      <c r="AZ288" s="1"/>
    </row>
    <row r="289" spans="1:52" x14ac:dyDescent="0.25">
      <c r="A289" s="1">
        <v>288</v>
      </c>
      <c r="B289" t="s">
        <v>1050</v>
      </c>
      <c r="C289" s="1">
        <f t="shared" si="8"/>
        <v>9</v>
      </c>
      <c r="D289" s="1">
        <f t="shared" si="9"/>
        <v>1</v>
      </c>
      <c r="N289" s="1">
        <v>9</v>
      </c>
      <c r="AS289" s="1"/>
      <c r="AT289" s="1"/>
      <c r="AU289" s="1"/>
      <c r="AV289" s="1"/>
      <c r="AW289" s="1"/>
      <c r="AX289" s="1"/>
      <c r="AY289" s="1"/>
      <c r="AZ289" s="1"/>
    </row>
    <row r="290" spans="1:52" x14ac:dyDescent="0.25">
      <c r="A290" s="1">
        <v>289</v>
      </c>
      <c r="B290" t="s">
        <v>1353</v>
      </c>
      <c r="C290" s="1">
        <f t="shared" si="8"/>
        <v>9</v>
      </c>
      <c r="D290" s="1">
        <f t="shared" si="9"/>
        <v>1</v>
      </c>
      <c r="P290" s="1">
        <v>9</v>
      </c>
      <c r="AS290" s="1"/>
      <c r="AT290" s="1"/>
      <c r="AU290" s="1"/>
      <c r="AV290" s="1"/>
      <c r="AW290" s="1"/>
      <c r="AX290" s="1"/>
      <c r="AY290" s="1"/>
      <c r="AZ290" s="1"/>
    </row>
    <row r="291" spans="1:52" x14ac:dyDescent="0.25">
      <c r="A291" s="1">
        <v>290</v>
      </c>
      <c r="B291" t="s">
        <v>1278</v>
      </c>
      <c r="C291" s="1">
        <f t="shared" si="8"/>
        <v>9</v>
      </c>
      <c r="D291" s="1">
        <f t="shared" si="9"/>
        <v>1</v>
      </c>
      <c r="AA291" s="1">
        <v>9</v>
      </c>
      <c r="AS291" s="1"/>
      <c r="AT291" s="1"/>
      <c r="AU291" s="1"/>
      <c r="AV291" s="1"/>
      <c r="AW291" s="1"/>
      <c r="AX291" s="1"/>
      <c r="AY291" s="1"/>
      <c r="AZ291" s="1"/>
    </row>
    <row r="292" spans="1:52" x14ac:dyDescent="0.25">
      <c r="A292" s="1">
        <v>291</v>
      </c>
      <c r="B292" t="s">
        <v>1206</v>
      </c>
      <c r="C292" s="1">
        <f t="shared" si="8"/>
        <v>9</v>
      </c>
      <c r="D292" s="1">
        <f t="shared" si="9"/>
        <v>1</v>
      </c>
      <c r="AM292" s="1">
        <v>9</v>
      </c>
      <c r="AS292" s="1"/>
      <c r="AT292" s="1"/>
      <c r="AU292" s="1"/>
      <c r="AV292" s="1"/>
      <c r="AW292" s="1"/>
      <c r="AX292" s="1"/>
      <c r="AY292" s="1"/>
      <c r="AZ292" s="1"/>
    </row>
    <row r="293" spans="1:52" x14ac:dyDescent="0.25">
      <c r="A293" s="1">
        <v>292</v>
      </c>
      <c r="B293" t="s">
        <v>1226</v>
      </c>
      <c r="C293" s="1">
        <f t="shared" si="8"/>
        <v>9</v>
      </c>
      <c r="D293" s="1">
        <f t="shared" si="9"/>
        <v>1</v>
      </c>
      <c r="AJ293" s="1">
        <v>9</v>
      </c>
      <c r="AS293" s="1"/>
      <c r="AT293" s="1"/>
      <c r="AU293" s="1"/>
      <c r="AV293" s="1"/>
      <c r="AW293" s="1"/>
      <c r="AX293" s="1"/>
      <c r="AY293" s="1"/>
      <c r="AZ293" s="1"/>
    </row>
    <row r="294" spans="1:52" x14ac:dyDescent="0.25">
      <c r="A294" s="1">
        <v>293</v>
      </c>
      <c r="B294" t="s">
        <v>1232</v>
      </c>
      <c r="C294" s="1">
        <f t="shared" si="8"/>
        <v>9</v>
      </c>
      <c r="D294" s="1">
        <f t="shared" si="9"/>
        <v>1</v>
      </c>
      <c r="AI294" s="1">
        <v>9</v>
      </c>
      <c r="AS294" s="1"/>
      <c r="AT294" s="1"/>
      <c r="AU294" s="1"/>
      <c r="AV294" s="1"/>
      <c r="AW294" s="1"/>
      <c r="AX294" s="1"/>
      <c r="AY294" s="1"/>
      <c r="AZ294" s="1"/>
    </row>
    <row r="295" spans="1:52" x14ac:dyDescent="0.25">
      <c r="A295" s="1">
        <v>294</v>
      </c>
      <c r="B295" t="s">
        <v>1365</v>
      </c>
      <c r="C295" s="1">
        <f t="shared" si="8"/>
        <v>9</v>
      </c>
      <c r="D295" s="1">
        <f t="shared" si="9"/>
        <v>1</v>
      </c>
      <c r="M295" s="1">
        <v>9</v>
      </c>
      <c r="AS295" s="1"/>
      <c r="AT295" s="1"/>
      <c r="AU295" s="1"/>
      <c r="AV295" s="1"/>
      <c r="AW295" s="1"/>
      <c r="AX295" s="1"/>
      <c r="AY295" s="1"/>
      <c r="AZ295" s="1"/>
    </row>
    <row r="296" spans="1:52" x14ac:dyDescent="0.25">
      <c r="A296" s="1">
        <v>295</v>
      </c>
      <c r="B296" t="s">
        <v>1382</v>
      </c>
      <c r="C296" s="1">
        <f t="shared" si="8"/>
        <v>8</v>
      </c>
      <c r="D296" s="1">
        <f t="shared" si="9"/>
        <v>1</v>
      </c>
      <c r="K296" s="1">
        <v>8</v>
      </c>
      <c r="AS296" s="1"/>
      <c r="AT296" s="1"/>
      <c r="AU296" s="1"/>
      <c r="AV296" s="1"/>
      <c r="AW296" s="1"/>
      <c r="AX296" s="1"/>
      <c r="AY296" s="1"/>
      <c r="AZ296" s="1"/>
    </row>
    <row r="297" spans="1:52" x14ac:dyDescent="0.25">
      <c r="A297" s="1">
        <v>296</v>
      </c>
      <c r="B297" t="s">
        <v>1097</v>
      </c>
      <c r="C297" s="1">
        <f t="shared" si="8"/>
        <v>8</v>
      </c>
      <c r="D297" s="1">
        <f t="shared" si="9"/>
        <v>1</v>
      </c>
      <c r="AS297" s="1"/>
      <c r="AT297" s="1"/>
      <c r="AU297" s="1"/>
      <c r="AV297" s="1"/>
      <c r="AW297" s="1"/>
      <c r="AX297" s="1"/>
      <c r="AY297" s="1">
        <v>8</v>
      </c>
      <c r="AZ297" s="1"/>
    </row>
    <row r="298" spans="1:52" x14ac:dyDescent="0.25">
      <c r="A298" s="1">
        <v>297</v>
      </c>
      <c r="B298" t="s">
        <v>1228</v>
      </c>
      <c r="C298" s="1">
        <f t="shared" si="8"/>
        <v>8</v>
      </c>
      <c r="D298" s="1">
        <f t="shared" si="9"/>
        <v>1</v>
      </c>
      <c r="AJ298" s="1">
        <v>8</v>
      </c>
      <c r="AS298" s="1"/>
      <c r="AT298" s="1"/>
      <c r="AU298" s="1"/>
      <c r="AV298" s="1"/>
      <c r="AW298" s="1"/>
      <c r="AX298" s="1"/>
      <c r="AY298" s="1"/>
      <c r="AZ298" s="1"/>
    </row>
    <row r="299" spans="1:52" x14ac:dyDescent="0.25">
      <c r="A299" s="1">
        <v>298</v>
      </c>
      <c r="B299" t="s">
        <v>1319</v>
      </c>
      <c r="C299" s="1">
        <f t="shared" si="8"/>
        <v>7</v>
      </c>
      <c r="D299" s="1">
        <f t="shared" si="9"/>
        <v>1</v>
      </c>
      <c r="U299" s="1">
        <v>7</v>
      </c>
      <c r="AS299" s="1"/>
      <c r="AT299" s="1"/>
      <c r="AU299" s="1"/>
      <c r="AV299" s="1"/>
      <c r="AW299" s="1"/>
      <c r="AX299" s="1"/>
      <c r="AY299" s="1"/>
      <c r="AZ299" s="1"/>
    </row>
    <row r="300" spans="1:52" x14ac:dyDescent="0.25">
      <c r="A300" s="1">
        <v>299</v>
      </c>
      <c r="B300" t="s">
        <v>1244</v>
      </c>
      <c r="C300" s="1">
        <f t="shared" si="8"/>
        <v>7</v>
      </c>
      <c r="D300" s="1">
        <f t="shared" si="9"/>
        <v>1</v>
      </c>
      <c r="AG300" s="1">
        <v>7</v>
      </c>
      <c r="AS300" s="1"/>
      <c r="AT300" s="1"/>
      <c r="AU300" s="1"/>
      <c r="AV300" s="1"/>
      <c r="AW300" s="1"/>
      <c r="AX300" s="1"/>
      <c r="AY300" s="1"/>
      <c r="AZ300" s="1"/>
    </row>
    <row r="301" spans="1:52" x14ac:dyDescent="0.25">
      <c r="A301" s="1">
        <v>300</v>
      </c>
      <c r="B301" t="s">
        <v>1383</v>
      </c>
      <c r="C301" s="1">
        <f t="shared" si="8"/>
        <v>6</v>
      </c>
      <c r="D301" s="1">
        <f t="shared" si="9"/>
        <v>1</v>
      </c>
      <c r="K301" s="1">
        <v>6</v>
      </c>
      <c r="AS301" s="1"/>
      <c r="AT301" s="1"/>
      <c r="AU301" s="1"/>
      <c r="AV301" s="1"/>
      <c r="AW301" s="1"/>
      <c r="AX301" s="1"/>
      <c r="AY301" s="1"/>
      <c r="AZ301" s="1"/>
    </row>
    <row r="302" spans="1:52" x14ac:dyDescent="0.25">
      <c r="A302" s="1">
        <v>301</v>
      </c>
      <c r="B302" t="s">
        <v>1298</v>
      </c>
      <c r="C302" s="1">
        <f t="shared" si="8"/>
        <v>5</v>
      </c>
      <c r="D302" s="1">
        <f t="shared" si="9"/>
        <v>1</v>
      </c>
      <c r="X302" s="1">
        <v>5</v>
      </c>
      <c r="AS302" s="1"/>
      <c r="AT302" s="1"/>
      <c r="AU302" s="1"/>
      <c r="AV302" s="1"/>
      <c r="AW302" s="1"/>
      <c r="AX302" s="1"/>
      <c r="AY302" s="1"/>
      <c r="AZ302" s="1"/>
    </row>
    <row r="303" spans="1:52" x14ac:dyDescent="0.25">
      <c r="A303" s="1">
        <v>302</v>
      </c>
      <c r="B303" t="s">
        <v>1209</v>
      </c>
      <c r="C303" s="1">
        <f t="shared" si="8"/>
        <v>5</v>
      </c>
      <c r="D303" s="1">
        <f t="shared" si="9"/>
        <v>1</v>
      </c>
      <c r="AM303" s="1">
        <v>5</v>
      </c>
      <c r="AS303" s="1"/>
      <c r="AT303" s="1"/>
      <c r="AU303" s="1"/>
      <c r="AV303" s="1"/>
      <c r="AW303" s="1"/>
      <c r="AX303" s="1"/>
      <c r="AY303" s="1"/>
      <c r="AZ303" s="1"/>
    </row>
    <row r="304" spans="1:52" x14ac:dyDescent="0.25">
      <c r="A304" s="1">
        <v>303</v>
      </c>
      <c r="B304" t="s">
        <v>1366</v>
      </c>
      <c r="C304" s="1">
        <f t="shared" si="8"/>
        <v>5</v>
      </c>
      <c r="D304" s="1">
        <f t="shared" si="9"/>
        <v>1</v>
      </c>
      <c r="M304" s="1">
        <v>5</v>
      </c>
      <c r="AS304" s="1"/>
      <c r="AT304" s="1"/>
      <c r="AU304" s="1"/>
      <c r="AV304" s="1"/>
      <c r="AW304" s="1"/>
      <c r="AX304" s="1"/>
      <c r="AY304" s="1"/>
      <c r="AZ304" s="1"/>
    </row>
    <row r="305" spans="1:52" x14ac:dyDescent="0.25">
      <c r="A305" s="1">
        <v>304</v>
      </c>
      <c r="B305" t="s">
        <v>1401</v>
      </c>
      <c r="C305" s="1">
        <f t="shared" si="8"/>
        <v>4</v>
      </c>
      <c r="D305" s="1">
        <f t="shared" si="9"/>
        <v>1</v>
      </c>
      <c r="G305" s="1">
        <v>4</v>
      </c>
      <c r="AS305" s="1"/>
      <c r="AT305" s="1"/>
      <c r="AU305" s="1"/>
      <c r="AV305" s="1"/>
      <c r="AW305" s="1"/>
      <c r="AX305" s="1"/>
      <c r="AY305" s="1"/>
      <c r="AZ305" s="1"/>
    </row>
    <row r="306" spans="1:52" x14ac:dyDescent="0.25">
      <c r="A306" s="1">
        <v>305</v>
      </c>
      <c r="B306" t="s">
        <v>1086</v>
      </c>
      <c r="C306" s="1">
        <f t="shared" si="8"/>
        <v>4</v>
      </c>
      <c r="D306" s="1">
        <f t="shared" si="9"/>
        <v>1</v>
      </c>
      <c r="AS306" s="1"/>
      <c r="AT306" s="1"/>
      <c r="AU306" s="1"/>
      <c r="AV306" s="1"/>
      <c r="AW306" s="1"/>
      <c r="AX306" s="1"/>
      <c r="AY306" s="1"/>
      <c r="AZ306" s="1">
        <v>4</v>
      </c>
    </row>
    <row r="307" spans="1:52" x14ac:dyDescent="0.25">
      <c r="A307" s="1">
        <v>306</v>
      </c>
      <c r="B307" t="s">
        <v>1299</v>
      </c>
      <c r="C307" s="1">
        <f t="shared" si="8"/>
        <v>3</v>
      </c>
      <c r="D307" s="1">
        <f t="shared" si="9"/>
        <v>1</v>
      </c>
      <c r="X307" s="1">
        <v>3</v>
      </c>
      <c r="AS307" s="1"/>
      <c r="AT307" s="1"/>
      <c r="AU307" s="1"/>
      <c r="AV307" s="1"/>
      <c r="AW307" s="1"/>
      <c r="AX307" s="1"/>
      <c r="AY307" s="1"/>
      <c r="AZ307" s="1"/>
    </row>
    <row r="308" spans="1:52" x14ac:dyDescent="0.25">
      <c r="A308" s="1">
        <v>307</v>
      </c>
      <c r="B308" t="s">
        <v>623</v>
      </c>
      <c r="C308" s="1">
        <f t="shared" si="8"/>
        <v>3</v>
      </c>
      <c r="D308" s="1">
        <f t="shared" si="9"/>
        <v>1</v>
      </c>
      <c r="AP308" s="1">
        <v>3</v>
      </c>
      <c r="AS308" s="1"/>
      <c r="AT308" s="1"/>
      <c r="AU308" s="1"/>
      <c r="AV308" s="1"/>
      <c r="AW308" s="1"/>
      <c r="AX308" s="1"/>
      <c r="AY308" s="1"/>
      <c r="AZ308" s="1"/>
    </row>
    <row r="310" spans="1:52" x14ac:dyDescent="0.25">
      <c r="B310" t="s">
        <v>815</v>
      </c>
      <c r="C310" s="1">
        <f>COUNT(Tabelle2564[Gesamt])</f>
        <v>307</v>
      </c>
      <c r="E310" s="1">
        <f>COUNTA(Tabelle2564[02.01.2025])</f>
        <v>22</v>
      </c>
      <c r="F310" s="1">
        <f>COUNTA(Tabelle2564[19.12.])</f>
        <v>22</v>
      </c>
      <c r="G310" s="1">
        <f>COUNTA(Tabelle2564[12.12.])</f>
        <v>22</v>
      </c>
      <c r="H310" s="1">
        <f>COUNTA(Tabelle2564[05.12.])</f>
        <v>17</v>
      </c>
      <c r="I310" s="1">
        <f>COUNTA(Tabelle2564[28.11.])</f>
        <v>19</v>
      </c>
      <c r="J310" s="1">
        <f>COUNTA(Tabelle2564[21.11.])</f>
        <v>22</v>
      </c>
      <c r="K310" s="1">
        <f>COUNTA(Tabelle2564[14.11.])</f>
        <v>24</v>
      </c>
      <c r="L310" s="1">
        <f>COUNTA(Tabelle2564[07.11.])</f>
        <v>21</v>
      </c>
      <c r="M310" s="1">
        <f>COUNTA(Tabelle2564[31.10.])</f>
        <v>21</v>
      </c>
      <c r="N310" s="1">
        <f>COUNTA(Tabelle2564[24.10.])</f>
        <v>24</v>
      </c>
      <c r="O310" s="1">
        <f>COUNTA(Tabelle2564[17.10.])</f>
        <v>20</v>
      </c>
      <c r="P310" s="1">
        <f>COUNTA(Tabelle2564[10.10.])</f>
        <v>22</v>
      </c>
      <c r="Q310" s="1">
        <f>COUNTA(Tabelle2564[26.09.])</f>
        <v>22</v>
      </c>
      <c r="R310" s="1">
        <f>COUNTA(Tabelle2564[19.09.])</f>
        <v>25</v>
      </c>
      <c r="S310" s="1">
        <f>COUNTA(Tabelle2564[05.09.])</f>
        <v>21</v>
      </c>
      <c r="T310" s="1">
        <f>COUNTA(Tabelle2564[29.08.])</f>
        <v>23</v>
      </c>
      <c r="U310" s="1">
        <f>COUNTA(Tabelle2564[22.08.])</f>
        <v>23</v>
      </c>
      <c r="V310" s="1">
        <f>COUNTA(Tabelle2564[15.08.])</f>
        <v>22</v>
      </c>
      <c r="W310" s="1">
        <f>COUNTA(Tabelle2564[08.08.])</f>
        <v>22</v>
      </c>
      <c r="X310" s="1">
        <f>COUNTA(Tabelle2564[01.08.])</f>
        <v>21</v>
      </c>
      <c r="Y310" s="1">
        <f>COUNTA(Tabelle2564[25.07.])</f>
        <v>25</v>
      </c>
      <c r="Z310" s="1">
        <f>COUNTA(Tabelle2564[18.07.])</f>
        <v>17</v>
      </c>
      <c r="AA310" s="1">
        <f>COUNTA(Tabelle2564[11.07.])</f>
        <v>18</v>
      </c>
      <c r="AB310" s="1">
        <f>COUNTA(Tabelle2564[04.07.])</f>
        <v>19</v>
      </c>
      <c r="AC310" s="1">
        <f>COUNTA(Tabelle2564[27.06.])</f>
        <v>20</v>
      </c>
      <c r="AD310" s="1">
        <f>COUNTA(Tabelle2564[20.06.])</f>
        <v>16</v>
      </c>
      <c r="AE310" s="1">
        <f>COUNTA(Tabelle2564[13.06.])</f>
        <v>22</v>
      </c>
      <c r="AF310" s="1">
        <f>COUNTA(Tabelle2564[06.06.])</f>
        <v>20</v>
      </c>
      <c r="AG310" s="1">
        <f>COUNTA(Tabelle2564[30.05.])</f>
        <v>21</v>
      </c>
      <c r="AH310" s="1">
        <f>COUNTA(Tabelle2564[23.05.])</f>
        <v>20</v>
      </c>
      <c r="AI310" s="1">
        <f>COUNTA(Tabelle2564[09.05.])</f>
        <v>17</v>
      </c>
      <c r="AJ310" s="1">
        <f>COUNTA(Tabelle2564[02.05.])</f>
        <v>19</v>
      </c>
      <c r="AK310" s="1">
        <f>COUNTA(Tabelle2564[25.04.])</f>
        <v>22</v>
      </c>
      <c r="AL310" s="1">
        <f>COUNTA(Tabelle2564[18.04.])</f>
        <v>23</v>
      </c>
      <c r="AM310" s="1">
        <f>COUNTA(Tabelle2564[11.04.])</f>
        <v>20</v>
      </c>
      <c r="AN310" s="1">
        <f>COUNTA(Tabelle2564[04.04.])</f>
        <v>20</v>
      </c>
      <c r="AO310" s="1">
        <f>COUNTA(Tabelle2564[28.03.])</f>
        <v>24</v>
      </c>
      <c r="AP310" s="1">
        <f>COUNTA(Tabelle2564[21.03.])</f>
        <v>22</v>
      </c>
      <c r="AQ310" s="1">
        <f>COUNTA(Tabelle2564[14.03.])</f>
        <v>22</v>
      </c>
      <c r="AR310" s="1">
        <f>COUNTA(Tabelle2564[07.03.])</f>
        <v>24</v>
      </c>
      <c r="AS310" s="1">
        <f>COUNTA(Tabelle2564[29.02.])</f>
        <v>22</v>
      </c>
      <c r="AT310" s="1">
        <f>COUNTA(Tabelle2564[22.02.])</f>
        <v>23</v>
      </c>
      <c r="AU310" s="1">
        <f>COUNTA(Tabelle2564[15.02.])</f>
        <v>25</v>
      </c>
      <c r="AV310" s="1">
        <f>COUNTA(Tabelle2564[08.02.])</f>
        <v>15</v>
      </c>
      <c r="AW310" s="1">
        <f>COUNTA(Tabelle2564[01.02.])</f>
        <v>24</v>
      </c>
      <c r="AX310" s="1">
        <f>COUNTA(Tabelle2564[25.01.])</f>
        <v>24</v>
      </c>
      <c r="AY310" s="1">
        <f>COUNTA(Tabelle2564[18.01.])</f>
        <v>23</v>
      </c>
      <c r="AZ310" s="1">
        <f>COUNTA(Tabelle2564[04.01.])</f>
        <v>24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596</v>
      </c>
      <c r="M1" s="6" t="s">
        <v>531</v>
      </c>
      <c r="N1" s="16" t="s">
        <v>597</v>
      </c>
      <c r="O1" s="41" t="s">
        <v>531</v>
      </c>
      <c r="P1" s="16" t="s">
        <v>598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1"/>
  <sheetViews>
    <sheetView zoomScaleNormal="100" workbookViewId="0">
      <selection activeCell="B63" sqref="B63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45295</v>
      </c>
      <c r="B2" s="34" t="s">
        <v>555</v>
      </c>
      <c r="C2" s="34" t="s">
        <v>59</v>
      </c>
      <c r="D2" s="34">
        <v>38</v>
      </c>
      <c r="E2" s="34">
        <v>24</v>
      </c>
    </row>
    <row r="3" spans="1:5" ht="15.75" thickBot="1" x14ac:dyDescent="0.25">
      <c r="A3" s="35">
        <v>45302</v>
      </c>
      <c r="B3" s="34" t="s">
        <v>1068</v>
      </c>
      <c r="C3" s="34"/>
      <c r="D3" s="34"/>
      <c r="E3" s="34"/>
    </row>
    <row r="4" spans="1:5" ht="15.75" thickBot="1" x14ac:dyDescent="0.25">
      <c r="A4" s="35">
        <v>45309</v>
      </c>
      <c r="B4" s="34" t="s">
        <v>809</v>
      </c>
      <c r="C4" s="34" t="s">
        <v>1000</v>
      </c>
      <c r="D4" s="34">
        <v>34</v>
      </c>
      <c r="E4" s="34">
        <v>23</v>
      </c>
    </row>
    <row r="5" spans="1:5" ht="15.75" thickBot="1" x14ac:dyDescent="0.25">
      <c r="A5" s="35">
        <v>45316</v>
      </c>
      <c r="B5" s="34" t="s">
        <v>554</v>
      </c>
      <c r="C5" s="34" t="s">
        <v>839</v>
      </c>
      <c r="D5" s="34">
        <v>32</v>
      </c>
      <c r="E5" s="34">
        <v>24</v>
      </c>
    </row>
    <row r="6" spans="1:5" ht="15.75" thickBot="1" x14ac:dyDescent="0.25">
      <c r="A6" s="35">
        <v>45323</v>
      </c>
      <c r="B6" s="34" t="s">
        <v>539</v>
      </c>
      <c r="C6" s="34" t="s">
        <v>775</v>
      </c>
      <c r="D6" s="34">
        <v>26</v>
      </c>
      <c r="E6" s="34">
        <v>24</v>
      </c>
    </row>
    <row r="7" spans="1:5" ht="15.75" customHeight="1" thickBot="1" x14ac:dyDescent="0.25">
      <c r="A7" s="35">
        <v>45330</v>
      </c>
      <c r="B7" s="34" t="s">
        <v>574</v>
      </c>
      <c r="C7" s="34" t="s">
        <v>839</v>
      </c>
      <c r="D7" s="34">
        <v>38</v>
      </c>
      <c r="E7" s="34">
        <v>15</v>
      </c>
    </row>
    <row r="8" spans="1:5" ht="30.75" thickBot="1" x14ac:dyDescent="0.25">
      <c r="A8" s="35">
        <v>45337</v>
      </c>
      <c r="B8" s="34" t="s">
        <v>910</v>
      </c>
      <c r="C8" s="34" t="s">
        <v>75</v>
      </c>
      <c r="D8" s="34">
        <v>33</v>
      </c>
      <c r="E8" s="34">
        <v>25</v>
      </c>
    </row>
    <row r="9" spans="1:5" ht="15.75" thickBot="1" x14ac:dyDescent="0.25">
      <c r="A9" s="35">
        <v>45344</v>
      </c>
      <c r="B9" s="34" t="s">
        <v>809</v>
      </c>
      <c r="C9" s="34" t="s">
        <v>1133</v>
      </c>
      <c r="D9" s="34">
        <v>32</v>
      </c>
      <c r="E9" s="34">
        <v>25</v>
      </c>
    </row>
    <row r="10" spans="1:5" ht="15.75" thickBot="1" x14ac:dyDescent="0.25">
      <c r="A10" s="35">
        <v>45351</v>
      </c>
      <c r="B10" s="34" t="s">
        <v>555</v>
      </c>
      <c r="C10" s="34" t="s">
        <v>839</v>
      </c>
      <c r="D10" s="34">
        <v>35</v>
      </c>
      <c r="E10" s="34">
        <v>23</v>
      </c>
    </row>
    <row r="11" spans="1:5" ht="15.75" thickBot="1" x14ac:dyDescent="0.25">
      <c r="A11" s="35">
        <v>45358</v>
      </c>
      <c r="B11" s="34" t="s">
        <v>539</v>
      </c>
      <c r="C11" s="34" t="s">
        <v>62</v>
      </c>
      <c r="D11" s="34">
        <v>27</v>
      </c>
      <c r="E11" s="34">
        <v>24</v>
      </c>
    </row>
    <row r="12" spans="1:5" ht="15.75" thickBot="1" x14ac:dyDescent="0.25">
      <c r="A12" s="35">
        <v>45365</v>
      </c>
      <c r="B12" s="34" t="s">
        <v>809</v>
      </c>
      <c r="C12" s="34" t="s">
        <v>797</v>
      </c>
      <c r="D12" s="34">
        <v>38</v>
      </c>
      <c r="E12" s="34">
        <v>22</v>
      </c>
    </row>
    <row r="13" spans="1:5" ht="15.75" thickBot="1" x14ac:dyDescent="0.25">
      <c r="A13" s="35">
        <v>45372</v>
      </c>
      <c r="B13" s="34" t="s">
        <v>556</v>
      </c>
      <c r="C13" s="34" t="s">
        <v>62</v>
      </c>
      <c r="D13" s="34">
        <v>45</v>
      </c>
      <c r="E13" s="34">
        <v>22</v>
      </c>
    </row>
    <row r="14" spans="1:5" ht="15.75" thickBot="1" x14ac:dyDescent="0.25">
      <c r="A14" s="35">
        <v>45379</v>
      </c>
      <c r="B14" s="34" t="s">
        <v>910</v>
      </c>
      <c r="C14" s="34" t="s">
        <v>839</v>
      </c>
      <c r="D14" s="34">
        <v>31</v>
      </c>
      <c r="E14" s="34">
        <v>24</v>
      </c>
    </row>
    <row r="15" spans="1:5" ht="30.75" thickBot="1" x14ac:dyDescent="0.25">
      <c r="A15" s="35" t="s">
        <v>1069</v>
      </c>
      <c r="B15" s="34" t="s">
        <v>1078</v>
      </c>
      <c r="C15" s="34" t="s">
        <v>1126</v>
      </c>
      <c r="D15" s="34"/>
      <c r="E15" s="34"/>
    </row>
    <row r="16" spans="1:5" ht="15.75" thickBot="1" x14ac:dyDescent="0.25">
      <c r="A16" s="35">
        <v>45386</v>
      </c>
      <c r="B16" s="34" t="s">
        <v>554</v>
      </c>
      <c r="C16" s="34" t="s">
        <v>62</v>
      </c>
      <c r="D16" s="34">
        <v>36</v>
      </c>
      <c r="E16" s="34">
        <v>20</v>
      </c>
    </row>
    <row r="17" spans="1:5" ht="15.75" thickBot="1" x14ac:dyDescent="0.25">
      <c r="A17" s="35">
        <v>45393</v>
      </c>
      <c r="B17" s="34" t="s">
        <v>555</v>
      </c>
      <c r="C17" s="34" t="s">
        <v>59</v>
      </c>
      <c r="D17" s="34">
        <v>34</v>
      </c>
      <c r="E17" s="34">
        <v>20</v>
      </c>
    </row>
    <row r="18" spans="1:5" ht="15.75" thickBot="1" x14ac:dyDescent="0.25">
      <c r="A18" s="35">
        <v>45400</v>
      </c>
      <c r="B18" s="34" t="s">
        <v>910</v>
      </c>
      <c r="C18" s="34" t="s">
        <v>62</v>
      </c>
      <c r="D18" s="34">
        <v>35</v>
      </c>
      <c r="E18" s="34">
        <v>23</v>
      </c>
    </row>
    <row r="19" spans="1:5" ht="15.75" thickBot="1" x14ac:dyDescent="0.25">
      <c r="A19" s="35">
        <v>45407</v>
      </c>
      <c r="B19" s="34" t="s">
        <v>574</v>
      </c>
      <c r="C19" s="34" t="s">
        <v>1216</v>
      </c>
      <c r="D19" s="34">
        <v>26</v>
      </c>
      <c r="E19" s="34">
        <v>22</v>
      </c>
    </row>
    <row r="20" spans="1:5" ht="15.75" thickBot="1" x14ac:dyDescent="0.25">
      <c r="A20" s="35">
        <v>45414</v>
      </c>
      <c r="B20" s="34" t="s">
        <v>539</v>
      </c>
      <c r="C20" s="34" t="s">
        <v>797</v>
      </c>
      <c r="D20" s="34">
        <v>26</v>
      </c>
      <c r="E20" s="34">
        <v>19</v>
      </c>
    </row>
    <row r="21" spans="1:5" ht="15.75" thickBot="1" x14ac:dyDescent="0.25">
      <c r="A21" s="35">
        <v>45421</v>
      </c>
      <c r="B21" s="34" t="s">
        <v>556</v>
      </c>
      <c r="C21" s="34" t="s">
        <v>62</v>
      </c>
      <c r="D21" s="34">
        <v>30</v>
      </c>
      <c r="E21" s="34">
        <v>17</v>
      </c>
    </row>
    <row r="22" spans="1:5" ht="15.75" thickBot="1" x14ac:dyDescent="0.25">
      <c r="A22" s="35">
        <v>45428</v>
      </c>
      <c r="B22" s="34" t="s">
        <v>1068</v>
      </c>
      <c r="C22" s="34"/>
      <c r="D22" s="34"/>
      <c r="E22" s="34"/>
    </row>
    <row r="23" spans="1:5" ht="15.75" thickBot="1" x14ac:dyDescent="0.25">
      <c r="A23" s="35">
        <v>45435</v>
      </c>
      <c r="B23" s="34" t="s">
        <v>910</v>
      </c>
      <c r="C23" s="34" t="s">
        <v>797</v>
      </c>
      <c r="D23" s="34">
        <v>37</v>
      </c>
      <c r="E23" s="34">
        <v>20</v>
      </c>
    </row>
    <row r="24" spans="1:5" ht="15.75" thickBot="1" x14ac:dyDescent="0.25">
      <c r="A24" s="35">
        <v>45442</v>
      </c>
      <c r="B24" s="34" t="s">
        <v>539</v>
      </c>
      <c r="C24" s="34" t="s">
        <v>62</v>
      </c>
      <c r="D24" s="34">
        <v>26</v>
      </c>
      <c r="E24" s="34">
        <v>21</v>
      </c>
    </row>
    <row r="25" spans="1:5" ht="15.75" thickBot="1" x14ac:dyDescent="0.25">
      <c r="A25" s="35">
        <v>45449</v>
      </c>
      <c r="B25" s="34" t="s">
        <v>539</v>
      </c>
      <c r="C25" s="34" t="s">
        <v>1133</v>
      </c>
      <c r="D25" s="34">
        <v>34</v>
      </c>
      <c r="E25" s="34">
        <v>20</v>
      </c>
    </row>
    <row r="26" spans="1:5" ht="15.75" thickBot="1" x14ac:dyDescent="0.25">
      <c r="A26" s="35">
        <v>45456</v>
      </c>
      <c r="B26" s="34" t="s">
        <v>554</v>
      </c>
      <c r="C26" s="34" t="s">
        <v>839</v>
      </c>
      <c r="D26" s="34">
        <v>32</v>
      </c>
      <c r="E26" s="34">
        <v>22</v>
      </c>
    </row>
    <row r="27" spans="1:5" ht="15.75" thickBot="1" x14ac:dyDescent="0.25">
      <c r="A27" s="35">
        <v>45463</v>
      </c>
      <c r="B27" s="34" t="s">
        <v>555</v>
      </c>
      <c r="C27" s="34" t="s">
        <v>839</v>
      </c>
      <c r="D27" s="34">
        <v>38</v>
      </c>
      <c r="E27" s="34">
        <v>16</v>
      </c>
    </row>
    <row r="28" spans="1:5" ht="15.75" thickBot="1" x14ac:dyDescent="0.25">
      <c r="A28" s="35">
        <v>45470</v>
      </c>
      <c r="B28" s="34" t="s">
        <v>1004</v>
      </c>
      <c r="C28" s="34" t="s">
        <v>854</v>
      </c>
      <c r="D28" s="34">
        <v>48</v>
      </c>
      <c r="E28" s="34">
        <v>20</v>
      </c>
    </row>
    <row r="29" spans="1:5" ht="15.75" thickBot="1" x14ac:dyDescent="0.25">
      <c r="A29" s="35">
        <v>45477</v>
      </c>
      <c r="B29" s="34" t="s">
        <v>910</v>
      </c>
      <c r="C29" s="34" t="s">
        <v>109</v>
      </c>
      <c r="D29" s="34">
        <v>29</v>
      </c>
      <c r="E29" s="34">
        <v>19</v>
      </c>
    </row>
    <row r="30" spans="1:5" ht="15.75" thickBot="1" x14ac:dyDescent="0.25">
      <c r="A30" s="35">
        <v>45484</v>
      </c>
      <c r="B30" s="34" t="s">
        <v>539</v>
      </c>
      <c r="C30" s="34" t="s">
        <v>62</v>
      </c>
      <c r="D30" s="34">
        <v>26</v>
      </c>
      <c r="E30" s="34">
        <v>18</v>
      </c>
    </row>
    <row r="31" spans="1:5" ht="15.75" thickBot="1" x14ac:dyDescent="0.25">
      <c r="A31" s="35">
        <v>45491</v>
      </c>
      <c r="B31" s="34" t="s">
        <v>809</v>
      </c>
      <c r="C31" s="34" t="s">
        <v>109</v>
      </c>
      <c r="D31" s="34">
        <v>29</v>
      </c>
      <c r="E31" s="34">
        <v>17</v>
      </c>
    </row>
    <row r="32" spans="1:5" ht="15.75" thickBot="1" x14ac:dyDescent="0.25">
      <c r="A32" s="35">
        <v>45498</v>
      </c>
      <c r="B32" s="34" t="s">
        <v>574</v>
      </c>
      <c r="C32" s="34" t="s">
        <v>62</v>
      </c>
      <c r="D32" s="34">
        <v>40</v>
      </c>
      <c r="E32" s="34">
        <v>25</v>
      </c>
    </row>
    <row r="33" spans="1:5" ht="15.75" thickBot="1" x14ac:dyDescent="0.25">
      <c r="A33" s="35">
        <v>45505</v>
      </c>
      <c r="B33" s="34" t="s">
        <v>556</v>
      </c>
      <c r="C33" s="34" t="s">
        <v>540</v>
      </c>
      <c r="D33" s="34">
        <v>23</v>
      </c>
      <c r="E33" s="34">
        <v>21</v>
      </c>
    </row>
    <row r="34" spans="1:5" ht="15.75" thickBot="1" x14ac:dyDescent="0.25">
      <c r="A34" s="35">
        <v>45512</v>
      </c>
      <c r="B34" s="34" t="s">
        <v>574</v>
      </c>
      <c r="C34" s="34" t="s">
        <v>1126</v>
      </c>
      <c r="D34" s="34">
        <v>45</v>
      </c>
      <c r="E34" s="34">
        <v>22</v>
      </c>
    </row>
    <row r="35" spans="1:5" ht="30.75" thickBot="1" x14ac:dyDescent="0.25">
      <c r="A35" s="35">
        <v>45519</v>
      </c>
      <c r="B35" s="34" t="s">
        <v>1313</v>
      </c>
      <c r="C35" s="34" t="s">
        <v>775</v>
      </c>
      <c r="D35" s="34">
        <v>32</v>
      </c>
      <c r="E35" s="34">
        <v>22</v>
      </c>
    </row>
    <row r="36" spans="1:5" ht="15.75" thickBot="1" x14ac:dyDescent="0.25">
      <c r="A36" s="35">
        <v>45526</v>
      </c>
      <c r="B36" s="34" t="s">
        <v>539</v>
      </c>
      <c r="C36" s="34" t="s">
        <v>87</v>
      </c>
      <c r="D36" s="34">
        <v>27</v>
      </c>
      <c r="E36" s="34">
        <v>22</v>
      </c>
    </row>
    <row r="37" spans="1:5" ht="15.75" thickBot="1" x14ac:dyDescent="0.25">
      <c r="A37" s="35">
        <v>45533</v>
      </c>
      <c r="B37" s="34" t="s">
        <v>574</v>
      </c>
      <c r="C37" s="34" t="s">
        <v>1325</v>
      </c>
      <c r="D37" s="34">
        <v>31</v>
      </c>
      <c r="E37" s="34">
        <v>23</v>
      </c>
    </row>
    <row r="38" spans="1:5" ht="15.75" thickBot="1" x14ac:dyDescent="0.25">
      <c r="A38" s="35">
        <v>45540</v>
      </c>
      <c r="B38" s="34" t="s">
        <v>555</v>
      </c>
      <c r="C38" s="34" t="s">
        <v>854</v>
      </c>
      <c r="D38" s="34">
        <v>34</v>
      </c>
      <c r="E38" s="34">
        <v>21</v>
      </c>
    </row>
    <row r="39" spans="1:5" ht="15.75" thickBot="1" x14ac:dyDescent="0.25">
      <c r="A39" s="35">
        <v>45547</v>
      </c>
      <c r="B39" s="34" t="s">
        <v>1068</v>
      </c>
      <c r="C39" s="34"/>
      <c r="D39" s="34"/>
      <c r="E39" s="34"/>
    </row>
    <row r="40" spans="1:5" ht="15.75" thickBot="1" x14ac:dyDescent="0.25">
      <c r="A40" s="35">
        <v>45554</v>
      </c>
      <c r="B40" s="34" t="s">
        <v>555</v>
      </c>
      <c r="C40" s="34" t="s">
        <v>1126</v>
      </c>
      <c r="D40" s="34">
        <v>48</v>
      </c>
      <c r="E40" s="34">
        <v>25</v>
      </c>
    </row>
    <row r="41" spans="1:5" ht="15.75" thickBot="1" x14ac:dyDescent="0.25">
      <c r="A41" s="35">
        <v>45561</v>
      </c>
      <c r="B41" s="34" t="s">
        <v>574</v>
      </c>
      <c r="C41" s="34" t="s">
        <v>109</v>
      </c>
      <c r="D41" s="34">
        <v>36</v>
      </c>
      <c r="E41" s="34">
        <v>22</v>
      </c>
    </row>
    <row r="42" spans="1:5" ht="15.75" thickBot="1" x14ac:dyDescent="0.25">
      <c r="A42" s="35">
        <v>45568</v>
      </c>
      <c r="B42" s="34" t="s">
        <v>1321</v>
      </c>
      <c r="C42" s="34"/>
      <c r="D42" s="34"/>
      <c r="E42" s="34"/>
    </row>
    <row r="43" spans="1:5" ht="15.75" thickBot="1" x14ac:dyDescent="0.25">
      <c r="A43" s="35">
        <v>45575</v>
      </c>
      <c r="B43" s="34" t="s">
        <v>555</v>
      </c>
      <c r="C43" s="34" t="s">
        <v>839</v>
      </c>
      <c r="D43" s="34">
        <v>35</v>
      </c>
      <c r="E43" s="34">
        <v>22</v>
      </c>
    </row>
    <row r="44" spans="1:5" ht="15.75" thickBot="1" x14ac:dyDescent="0.25">
      <c r="A44" s="35">
        <v>45582</v>
      </c>
      <c r="B44" s="34" t="s">
        <v>554</v>
      </c>
      <c r="C44" s="34" t="s">
        <v>576</v>
      </c>
      <c r="D44" s="34">
        <v>31</v>
      </c>
      <c r="E44" s="34">
        <v>20</v>
      </c>
    </row>
    <row r="45" spans="1:5" ht="15.75" thickBot="1" x14ac:dyDescent="0.25">
      <c r="A45" s="35">
        <v>45589</v>
      </c>
      <c r="B45" s="34" t="s">
        <v>556</v>
      </c>
      <c r="C45" s="34" t="s">
        <v>839</v>
      </c>
      <c r="D45" s="34">
        <v>26</v>
      </c>
      <c r="E45" s="34">
        <v>24</v>
      </c>
    </row>
    <row r="46" spans="1:5" ht="15.75" thickBot="1" x14ac:dyDescent="0.25">
      <c r="A46" s="35">
        <v>45596</v>
      </c>
      <c r="B46" s="34" t="s">
        <v>910</v>
      </c>
      <c r="C46" s="34" t="s">
        <v>839</v>
      </c>
      <c r="D46" s="34">
        <v>26</v>
      </c>
      <c r="E46" s="34">
        <v>21</v>
      </c>
    </row>
    <row r="47" spans="1:5" ht="15.75" thickBot="1" x14ac:dyDescent="0.25">
      <c r="A47" s="35">
        <v>45603</v>
      </c>
      <c r="B47" s="34" t="s">
        <v>539</v>
      </c>
      <c r="C47" s="34" t="s">
        <v>109</v>
      </c>
      <c r="D47" s="34">
        <v>34</v>
      </c>
      <c r="E47" s="34">
        <v>21</v>
      </c>
    </row>
    <row r="48" spans="1:5" ht="15.75" thickBot="1" x14ac:dyDescent="0.25">
      <c r="A48" s="35">
        <v>45610</v>
      </c>
      <c r="B48" s="34" t="s">
        <v>556</v>
      </c>
      <c r="C48" s="34" t="s">
        <v>839</v>
      </c>
      <c r="D48" s="34">
        <v>23</v>
      </c>
      <c r="E48" s="34">
        <v>24</v>
      </c>
    </row>
    <row r="49" spans="1:5" ht="15.75" thickBot="1" x14ac:dyDescent="0.25">
      <c r="A49" s="35">
        <v>45617</v>
      </c>
      <c r="B49" s="34" t="s">
        <v>910</v>
      </c>
      <c r="C49" s="34" t="s">
        <v>839</v>
      </c>
      <c r="D49" s="34">
        <v>35</v>
      </c>
      <c r="E49" s="34">
        <v>22</v>
      </c>
    </row>
    <row r="50" spans="1:5" ht="15.75" thickBot="1" x14ac:dyDescent="0.25">
      <c r="A50" s="35">
        <v>45624</v>
      </c>
      <c r="B50" s="34" t="s">
        <v>554</v>
      </c>
      <c r="C50" s="34" t="s">
        <v>62</v>
      </c>
      <c r="D50" s="34">
        <v>34</v>
      </c>
      <c r="E50" s="34">
        <v>19</v>
      </c>
    </row>
    <row r="51" spans="1:5" ht="15.75" thickBot="1" x14ac:dyDescent="0.25">
      <c r="A51" s="35">
        <v>45631</v>
      </c>
      <c r="B51" s="34" t="s">
        <v>539</v>
      </c>
      <c r="C51" s="34" t="s">
        <v>797</v>
      </c>
      <c r="D51" s="34">
        <v>31</v>
      </c>
      <c r="E51" s="34">
        <v>17</v>
      </c>
    </row>
    <row r="52" spans="1:5" ht="15.75" thickBot="1" x14ac:dyDescent="0.25">
      <c r="A52" s="35">
        <v>45638</v>
      </c>
      <c r="B52" s="34" t="s">
        <v>555</v>
      </c>
      <c r="C52" s="34" t="s">
        <v>854</v>
      </c>
      <c r="D52" s="34">
        <v>37</v>
      </c>
      <c r="E52" s="34">
        <v>22</v>
      </c>
    </row>
    <row r="53" spans="1:5" ht="15.75" thickBot="1" x14ac:dyDescent="0.25">
      <c r="A53" s="35">
        <v>45645</v>
      </c>
      <c r="B53" s="34" t="s">
        <v>574</v>
      </c>
      <c r="C53" s="34" t="s">
        <v>236</v>
      </c>
      <c r="D53" s="34">
        <v>26</v>
      </c>
      <c r="E53" s="34">
        <v>22</v>
      </c>
    </row>
    <row r="54" spans="1:5" ht="15.75" thickBot="1" x14ac:dyDescent="0.25">
      <c r="A54" s="35">
        <v>45652</v>
      </c>
      <c r="B54" s="34" t="s">
        <v>617</v>
      </c>
      <c r="C54" s="34"/>
      <c r="D54" s="34"/>
      <c r="E54" s="34"/>
    </row>
    <row r="55" spans="1:5" ht="15.75" thickBot="1" x14ac:dyDescent="0.25">
      <c r="A55" s="35">
        <v>45659</v>
      </c>
      <c r="B55" s="34" t="s">
        <v>1322</v>
      </c>
      <c r="C55" s="34"/>
      <c r="D55" s="34"/>
      <c r="E55" s="34"/>
    </row>
    <row r="62" spans="1:5" ht="15.75" x14ac:dyDescent="0.25">
      <c r="A62" s="55" t="s">
        <v>538</v>
      </c>
      <c r="B62" s="57" t="s">
        <v>1071</v>
      </c>
    </row>
    <row r="63" spans="1:5" ht="15.75" x14ac:dyDescent="0.25">
      <c r="A63" s="56" t="s">
        <v>539</v>
      </c>
      <c r="B63" s="58">
        <f t="shared" ref="B63:B71" si="0">COUNTIF($B$2:$B$53,A63)</f>
        <v>9</v>
      </c>
    </row>
    <row r="64" spans="1:5" ht="15.75" x14ac:dyDescent="0.25">
      <c r="A64" s="56" t="s">
        <v>555</v>
      </c>
      <c r="B64" s="58">
        <f t="shared" si="0"/>
        <v>8</v>
      </c>
    </row>
    <row r="65" spans="1:4" ht="15.75" x14ac:dyDescent="0.25">
      <c r="A65" s="56" t="s">
        <v>910</v>
      </c>
      <c r="B65" s="58">
        <f t="shared" si="0"/>
        <v>7</v>
      </c>
    </row>
    <row r="66" spans="1:4" ht="15.75" x14ac:dyDescent="0.25">
      <c r="A66" s="56" t="s">
        <v>574</v>
      </c>
      <c r="B66" s="58">
        <f t="shared" si="0"/>
        <v>7</v>
      </c>
    </row>
    <row r="67" spans="1:4" ht="15.75" x14ac:dyDescent="0.25">
      <c r="A67" s="56" t="s">
        <v>554</v>
      </c>
      <c r="B67" s="58">
        <f t="shared" si="0"/>
        <v>5</v>
      </c>
    </row>
    <row r="68" spans="1:4" ht="15.75" x14ac:dyDescent="0.25">
      <c r="A68" s="56" t="s">
        <v>556</v>
      </c>
      <c r="B68" s="58">
        <f t="shared" si="0"/>
        <v>5</v>
      </c>
    </row>
    <row r="69" spans="1:4" ht="15.75" x14ac:dyDescent="0.25">
      <c r="A69" s="56" t="s">
        <v>809</v>
      </c>
      <c r="B69" s="58">
        <f t="shared" si="0"/>
        <v>4</v>
      </c>
    </row>
    <row r="70" spans="1:4" ht="15.75" x14ac:dyDescent="0.25">
      <c r="A70" s="56" t="s">
        <v>1004</v>
      </c>
      <c r="B70" s="58">
        <f t="shared" si="0"/>
        <v>1</v>
      </c>
    </row>
    <row r="71" spans="1:4" ht="15.75" x14ac:dyDescent="0.25">
      <c r="A71" s="56" t="s">
        <v>1070</v>
      </c>
      <c r="B71" s="58">
        <f t="shared" si="0"/>
        <v>0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3:B71">
    <sortCondition descending="1" ref="B63:B7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6C15-B17C-49E4-A6FA-494ABE8057C6}">
  <dimension ref="A1:BA263"/>
  <sheetViews>
    <sheetView topLeftCell="A238" zoomScaleNormal="100" workbookViewId="0">
      <selection activeCell="E15" sqref="E15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52" width="6.140625" style="1" bestFit="1" customWidth="1"/>
    <col min="53" max="53" width="6.140625" bestFit="1" customWidth="1"/>
  </cols>
  <sheetData>
    <row r="1" spans="1:53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7" t="s">
        <v>1072</v>
      </c>
      <c r="F1" s="27" t="s">
        <v>1063</v>
      </c>
      <c r="G1" s="27" t="s">
        <v>1062</v>
      </c>
      <c r="H1" s="27" t="s">
        <v>1052</v>
      </c>
      <c r="I1" s="27" t="s">
        <v>1045</v>
      </c>
      <c r="J1" s="27" t="s">
        <v>1038</v>
      </c>
      <c r="K1" s="27" t="s">
        <v>1033</v>
      </c>
      <c r="L1" s="27" t="s">
        <v>1030</v>
      </c>
      <c r="M1" s="27" t="s">
        <v>1023</v>
      </c>
      <c r="N1" s="27" t="s">
        <v>1018</v>
      </c>
      <c r="O1" s="27" t="s">
        <v>1005</v>
      </c>
      <c r="P1" s="27" t="s">
        <v>1006</v>
      </c>
      <c r="Q1" s="27" t="s">
        <v>999</v>
      </c>
      <c r="R1" s="27" t="s">
        <v>993</v>
      </c>
      <c r="S1" s="27" t="s">
        <v>989</v>
      </c>
      <c r="T1" s="27" t="s">
        <v>982</v>
      </c>
      <c r="U1" s="27" t="s">
        <v>972</v>
      </c>
      <c r="V1" s="27" t="s">
        <v>971</v>
      </c>
      <c r="W1" s="27" t="s">
        <v>967</v>
      </c>
      <c r="X1" s="27" t="s">
        <v>964</v>
      </c>
      <c r="Y1" s="27" t="s">
        <v>956</v>
      </c>
      <c r="Z1" s="27" t="s">
        <v>955</v>
      </c>
      <c r="AA1" s="27" t="s">
        <v>953</v>
      </c>
      <c r="AB1" s="27" t="s">
        <v>949</v>
      </c>
      <c r="AC1" s="27" t="s">
        <v>944</v>
      </c>
      <c r="AD1" s="27" t="s">
        <v>941</v>
      </c>
      <c r="AE1" s="27" t="s">
        <v>932</v>
      </c>
      <c r="AF1" s="27" t="s">
        <v>931</v>
      </c>
      <c r="AG1" s="27" t="s">
        <v>925</v>
      </c>
      <c r="AH1" s="27" t="s">
        <v>918</v>
      </c>
      <c r="AI1" s="27" t="s">
        <v>911</v>
      </c>
      <c r="AJ1" s="27" t="s">
        <v>903</v>
      </c>
      <c r="AK1" s="27" t="s">
        <v>898</v>
      </c>
      <c r="AL1" s="27" t="s">
        <v>891</v>
      </c>
      <c r="AM1" s="27" t="s">
        <v>884</v>
      </c>
      <c r="AN1" s="27" t="s">
        <v>877</v>
      </c>
      <c r="AO1" s="27" t="s">
        <v>872</v>
      </c>
      <c r="AP1" s="27" t="s">
        <v>870</v>
      </c>
      <c r="AQ1" s="27" t="s">
        <v>855</v>
      </c>
      <c r="AR1" s="27" t="s">
        <v>863</v>
      </c>
      <c r="AS1" s="27" t="s">
        <v>850</v>
      </c>
      <c r="AT1" s="27" t="s">
        <v>843</v>
      </c>
      <c r="AU1" s="27" t="s">
        <v>840</v>
      </c>
      <c r="AV1" s="27" t="s">
        <v>833</v>
      </c>
      <c r="AW1" s="27" t="s">
        <v>823</v>
      </c>
      <c r="AX1" s="27" t="s">
        <v>822</v>
      </c>
      <c r="AY1" s="27" t="s">
        <v>816</v>
      </c>
      <c r="AZ1" s="27" t="s">
        <v>811</v>
      </c>
      <c r="BA1" s="27" t="s">
        <v>796</v>
      </c>
    </row>
    <row r="2" spans="1:53" x14ac:dyDescent="0.25">
      <c r="A2" s="1">
        <v>1</v>
      </c>
      <c r="B2" t="s">
        <v>62</v>
      </c>
      <c r="C2" s="1">
        <f t="shared" ref="C2:C65" si="0">SUM(E2:BA2)</f>
        <v>1442</v>
      </c>
      <c r="D2" s="1">
        <f t="shared" ref="D2:D65" si="1">COUNT(E2:BA2)</f>
        <v>49</v>
      </c>
      <c r="E2" s="1">
        <v>42</v>
      </c>
      <c r="F2" s="1">
        <v>28</v>
      </c>
      <c r="G2" s="1">
        <v>35</v>
      </c>
      <c r="H2" s="1">
        <v>28</v>
      </c>
      <c r="I2" s="1">
        <v>21</v>
      </c>
      <c r="J2" s="1">
        <v>28</v>
      </c>
      <c r="K2" s="1">
        <v>33</v>
      </c>
      <c r="L2" s="1">
        <v>23</v>
      </c>
      <c r="M2" s="1">
        <v>28</v>
      </c>
      <c r="N2" s="1">
        <v>25</v>
      </c>
      <c r="O2" s="1">
        <v>35</v>
      </c>
      <c r="P2" s="1">
        <v>27</v>
      </c>
      <c r="Q2" s="1">
        <v>27</v>
      </c>
      <c r="R2" s="1">
        <v>26</v>
      </c>
      <c r="S2" s="1">
        <v>40</v>
      </c>
      <c r="T2" s="1">
        <v>25</v>
      </c>
      <c r="U2" s="1">
        <v>26</v>
      </c>
      <c r="V2" s="1">
        <v>38</v>
      </c>
      <c r="W2" s="1">
        <v>33</v>
      </c>
      <c r="X2" s="1">
        <v>26</v>
      </c>
      <c r="Y2" s="1">
        <v>28</v>
      </c>
      <c r="Z2" s="1">
        <v>23</v>
      </c>
      <c r="AA2" s="1">
        <v>28</v>
      </c>
      <c r="AB2" s="1">
        <v>31</v>
      </c>
      <c r="AC2" s="1">
        <v>33</v>
      </c>
      <c r="AD2" s="1">
        <v>44</v>
      </c>
      <c r="AE2" s="1">
        <v>26</v>
      </c>
      <c r="AF2" s="1">
        <v>34</v>
      </c>
      <c r="AG2" s="1">
        <v>30</v>
      </c>
      <c r="AH2" s="1">
        <v>18</v>
      </c>
      <c r="AI2" s="1">
        <v>27</v>
      </c>
      <c r="AJ2" s="1">
        <v>30</v>
      </c>
      <c r="AK2" s="1">
        <v>29</v>
      </c>
      <c r="AL2" s="1">
        <v>38</v>
      </c>
      <c r="AM2" s="1">
        <v>25</v>
      </c>
      <c r="AN2" s="1">
        <v>28</v>
      </c>
      <c r="AO2" s="1">
        <v>29</v>
      </c>
      <c r="AP2" s="1">
        <v>25</v>
      </c>
      <c r="AQ2" s="1">
        <v>28</v>
      </c>
      <c r="AR2" s="1">
        <v>44</v>
      </c>
      <c r="AS2" s="1">
        <v>20</v>
      </c>
      <c r="AT2" s="1">
        <v>33</v>
      </c>
      <c r="AU2" s="1">
        <v>33</v>
      </c>
      <c r="AV2" s="1">
        <v>34</v>
      </c>
      <c r="AW2" s="1">
        <v>25</v>
      </c>
      <c r="AX2" s="1">
        <v>26</v>
      </c>
      <c r="AY2" s="1">
        <v>18</v>
      </c>
      <c r="AZ2" s="1">
        <v>31</v>
      </c>
      <c r="BA2" s="1">
        <v>30</v>
      </c>
    </row>
    <row r="3" spans="1:53" x14ac:dyDescent="0.25">
      <c r="A3" s="1">
        <v>2</v>
      </c>
      <c r="B3" t="s">
        <v>59</v>
      </c>
      <c r="C3" s="1">
        <f t="shared" si="0"/>
        <v>1365</v>
      </c>
      <c r="D3" s="1">
        <f t="shared" si="1"/>
        <v>49</v>
      </c>
      <c r="E3" s="1">
        <v>46</v>
      </c>
      <c r="F3" s="1">
        <v>28</v>
      </c>
      <c r="G3" s="1">
        <v>33</v>
      </c>
      <c r="H3" s="1">
        <v>30</v>
      </c>
      <c r="I3" s="1">
        <v>25</v>
      </c>
      <c r="J3" s="1">
        <v>18</v>
      </c>
      <c r="K3" s="1">
        <v>33</v>
      </c>
      <c r="L3" s="1">
        <v>26</v>
      </c>
      <c r="M3" s="1">
        <v>26</v>
      </c>
      <c r="N3" s="1">
        <v>22</v>
      </c>
      <c r="O3" s="1">
        <v>29</v>
      </c>
      <c r="P3" s="1">
        <v>23</v>
      </c>
      <c r="Q3" s="1">
        <v>28</v>
      </c>
      <c r="R3" s="1">
        <v>22</v>
      </c>
      <c r="S3" s="1">
        <v>31</v>
      </c>
      <c r="T3" s="1">
        <v>21</v>
      </c>
      <c r="U3" s="1">
        <v>21</v>
      </c>
      <c r="V3" s="1">
        <v>31</v>
      </c>
      <c r="W3" s="1">
        <v>24</v>
      </c>
      <c r="X3" s="1">
        <v>26</v>
      </c>
      <c r="Y3" s="1">
        <v>25</v>
      </c>
      <c r="Z3" s="1">
        <v>25</v>
      </c>
      <c r="AA3" s="1">
        <v>27</v>
      </c>
      <c r="AB3" s="1">
        <v>30</v>
      </c>
      <c r="AC3" s="1">
        <v>34</v>
      </c>
      <c r="AD3" s="1">
        <v>47</v>
      </c>
      <c r="AE3" s="1">
        <v>27</v>
      </c>
      <c r="AF3" s="1">
        <v>30</v>
      </c>
      <c r="AG3" s="1">
        <v>29</v>
      </c>
      <c r="AH3" s="1">
        <v>21</v>
      </c>
      <c r="AI3" s="1">
        <v>30</v>
      </c>
      <c r="AJ3" s="1">
        <v>23</v>
      </c>
      <c r="AK3" s="1">
        <v>24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21</v>
      </c>
      <c r="AR3" s="1">
        <v>42</v>
      </c>
      <c r="AS3" s="1">
        <v>23</v>
      </c>
      <c r="AT3" s="1">
        <v>35</v>
      </c>
      <c r="AU3" s="1">
        <v>32</v>
      </c>
      <c r="AV3" s="1">
        <v>32</v>
      </c>
      <c r="AW3" s="1">
        <v>23</v>
      </c>
      <c r="AX3" s="1">
        <v>27</v>
      </c>
      <c r="AY3" s="1">
        <v>27</v>
      </c>
      <c r="AZ3" s="1">
        <v>33</v>
      </c>
      <c r="BA3" s="1">
        <v>30</v>
      </c>
    </row>
    <row r="4" spans="1:53" x14ac:dyDescent="0.25">
      <c r="A4" s="1">
        <v>3</v>
      </c>
      <c r="B4" t="s">
        <v>798</v>
      </c>
      <c r="C4" s="1">
        <f t="shared" si="0"/>
        <v>1328</v>
      </c>
      <c r="D4" s="1">
        <f t="shared" si="1"/>
        <v>49</v>
      </c>
      <c r="E4" s="1">
        <v>45</v>
      </c>
      <c r="F4" s="1">
        <v>25</v>
      </c>
      <c r="G4" s="1">
        <v>36</v>
      </c>
      <c r="H4" s="1">
        <v>28</v>
      </c>
      <c r="I4" s="1">
        <v>22</v>
      </c>
      <c r="J4" s="1">
        <v>25</v>
      </c>
      <c r="K4" s="1">
        <v>26</v>
      </c>
      <c r="L4" s="1">
        <v>21</v>
      </c>
      <c r="M4" s="1">
        <v>26</v>
      </c>
      <c r="N4" s="1">
        <v>18</v>
      </c>
      <c r="O4" s="1">
        <v>32</v>
      </c>
      <c r="P4" s="1">
        <v>26</v>
      </c>
      <c r="Q4" s="1">
        <v>24</v>
      </c>
      <c r="R4" s="1">
        <v>22</v>
      </c>
      <c r="S4" s="1">
        <v>36</v>
      </c>
      <c r="T4" s="1">
        <v>21</v>
      </c>
      <c r="U4" s="1">
        <v>20</v>
      </c>
      <c r="V4" s="1">
        <v>29</v>
      </c>
      <c r="W4" s="1">
        <v>23</v>
      </c>
      <c r="X4" s="1">
        <v>34</v>
      </c>
      <c r="Y4" s="1">
        <v>27</v>
      </c>
      <c r="Z4" s="1">
        <v>25</v>
      </c>
      <c r="AA4" s="1">
        <v>33</v>
      </c>
      <c r="AB4" s="1">
        <v>27</v>
      </c>
      <c r="AC4" s="1">
        <v>27</v>
      </c>
      <c r="AD4" s="1">
        <v>29</v>
      </c>
      <c r="AE4" s="1">
        <v>29</v>
      </c>
      <c r="AF4" s="1">
        <v>30</v>
      </c>
      <c r="AG4" s="1">
        <v>36</v>
      </c>
      <c r="AH4" s="1">
        <v>25</v>
      </c>
      <c r="AI4" s="1">
        <v>22</v>
      </c>
      <c r="AJ4" s="1">
        <v>26</v>
      </c>
      <c r="AK4" s="1">
        <v>15</v>
      </c>
      <c r="AL4" s="1">
        <v>34</v>
      </c>
      <c r="AM4" s="1">
        <v>19</v>
      </c>
      <c r="AN4" s="1">
        <v>18</v>
      </c>
      <c r="AO4" s="1">
        <v>34</v>
      </c>
      <c r="AP4" s="1">
        <v>21</v>
      </c>
      <c r="AQ4" s="1">
        <v>29</v>
      </c>
      <c r="AR4" s="1">
        <v>37</v>
      </c>
      <c r="AS4" s="1">
        <v>17</v>
      </c>
      <c r="AT4" s="1">
        <v>31</v>
      </c>
      <c r="AU4" s="1">
        <v>37</v>
      </c>
      <c r="AV4" s="1">
        <v>35</v>
      </c>
      <c r="AW4" s="1">
        <v>27</v>
      </c>
      <c r="AX4" s="1">
        <v>21</v>
      </c>
      <c r="AY4" s="1">
        <v>25</v>
      </c>
      <c r="AZ4" s="1">
        <v>27</v>
      </c>
      <c r="BA4" s="1">
        <v>26</v>
      </c>
    </row>
    <row r="5" spans="1:53" x14ac:dyDescent="0.25">
      <c r="A5" s="1">
        <v>4</v>
      </c>
      <c r="B5" t="s">
        <v>87</v>
      </c>
      <c r="C5" s="1">
        <f t="shared" si="0"/>
        <v>1287</v>
      </c>
      <c r="D5" s="1">
        <f t="shared" si="1"/>
        <v>49</v>
      </c>
      <c r="E5" s="1">
        <v>37</v>
      </c>
      <c r="F5" s="1">
        <v>26</v>
      </c>
      <c r="G5" s="1">
        <v>35</v>
      </c>
      <c r="H5" s="1">
        <v>30</v>
      </c>
      <c r="I5" s="1">
        <v>19</v>
      </c>
      <c r="J5" s="1">
        <v>22</v>
      </c>
      <c r="K5" s="1">
        <v>32</v>
      </c>
      <c r="L5" s="1">
        <v>19</v>
      </c>
      <c r="M5" s="1">
        <v>30</v>
      </c>
      <c r="N5" s="1">
        <v>15</v>
      </c>
      <c r="O5" s="1">
        <v>32</v>
      </c>
      <c r="P5" s="1">
        <v>20</v>
      </c>
      <c r="Q5" s="1">
        <v>24</v>
      </c>
      <c r="R5" s="1">
        <v>24</v>
      </c>
      <c r="S5" s="1">
        <v>33</v>
      </c>
      <c r="T5" s="1">
        <v>16</v>
      </c>
      <c r="U5" s="1">
        <v>26</v>
      </c>
      <c r="V5" s="1">
        <v>33</v>
      </c>
      <c r="W5" s="1">
        <v>30</v>
      </c>
      <c r="X5" s="1">
        <v>30</v>
      </c>
      <c r="Y5" s="1">
        <v>26</v>
      </c>
      <c r="Z5" s="1">
        <v>27</v>
      </c>
      <c r="AA5" s="1">
        <v>22</v>
      </c>
      <c r="AB5" s="1">
        <v>31</v>
      </c>
      <c r="AC5" s="1">
        <v>35</v>
      </c>
      <c r="AD5" s="1">
        <v>45</v>
      </c>
      <c r="AE5" s="1">
        <v>21</v>
      </c>
      <c r="AF5" s="1">
        <v>30</v>
      </c>
      <c r="AG5" s="1">
        <v>31</v>
      </c>
      <c r="AH5" s="1">
        <v>18</v>
      </c>
      <c r="AI5" s="1">
        <v>26</v>
      </c>
      <c r="AJ5" s="1">
        <v>28</v>
      </c>
      <c r="AK5" s="1">
        <v>24</v>
      </c>
      <c r="AL5" s="1">
        <v>35</v>
      </c>
      <c r="AM5" s="1">
        <v>18</v>
      </c>
      <c r="AN5" s="1">
        <v>15</v>
      </c>
      <c r="AO5" s="1">
        <v>22</v>
      </c>
      <c r="AP5" s="1">
        <v>18</v>
      </c>
      <c r="AQ5" s="1">
        <v>22</v>
      </c>
      <c r="AR5" s="1">
        <v>38</v>
      </c>
      <c r="AS5" s="1">
        <v>18</v>
      </c>
      <c r="AT5" s="1">
        <v>29</v>
      </c>
      <c r="AU5" s="1">
        <v>23</v>
      </c>
      <c r="AV5" s="1">
        <v>32</v>
      </c>
      <c r="AW5" s="1">
        <v>28</v>
      </c>
      <c r="AX5" s="1">
        <v>18</v>
      </c>
      <c r="AY5" s="1">
        <v>14</v>
      </c>
      <c r="AZ5" s="1">
        <v>30</v>
      </c>
      <c r="BA5" s="1">
        <v>30</v>
      </c>
    </row>
    <row r="6" spans="1:53" x14ac:dyDescent="0.25">
      <c r="A6" s="1">
        <v>5</v>
      </c>
      <c r="B6" t="s">
        <v>806</v>
      </c>
      <c r="C6" s="1">
        <f t="shared" si="0"/>
        <v>1271</v>
      </c>
      <c r="D6" s="1">
        <f t="shared" si="1"/>
        <v>49</v>
      </c>
      <c r="E6" s="1">
        <v>43</v>
      </c>
      <c r="F6" s="1">
        <v>27</v>
      </c>
      <c r="G6" s="1">
        <v>33</v>
      </c>
      <c r="H6" s="1">
        <v>23</v>
      </c>
      <c r="I6" s="1">
        <v>22</v>
      </c>
      <c r="J6" s="1">
        <v>26</v>
      </c>
      <c r="K6" s="1">
        <v>27</v>
      </c>
      <c r="L6" s="1">
        <v>20</v>
      </c>
      <c r="M6" s="1">
        <v>28</v>
      </c>
      <c r="N6" s="1">
        <v>18</v>
      </c>
      <c r="O6" s="1">
        <v>31</v>
      </c>
      <c r="P6" s="1">
        <v>20</v>
      </c>
      <c r="Q6" s="1">
        <v>24</v>
      </c>
      <c r="R6" s="1">
        <v>28</v>
      </c>
      <c r="S6" s="1">
        <v>38</v>
      </c>
      <c r="T6" s="1">
        <v>11</v>
      </c>
      <c r="U6" s="1">
        <v>23</v>
      </c>
      <c r="V6" s="1">
        <v>30</v>
      </c>
      <c r="W6" s="1">
        <v>29</v>
      </c>
      <c r="X6" s="1">
        <v>33</v>
      </c>
      <c r="Y6" s="1">
        <v>21</v>
      </c>
      <c r="Z6" s="1">
        <v>24</v>
      </c>
      <c r="AA6" s="1">
        <v>24</v>
      </c>
      <c r="AB6" s="1">
        <v>24</v>
      </c>
      <c r="AC6" s="1">
        <v>23</v>
      </c>
      <c r="AD6" s="1">
        <v>41</v>
      </c>
      <c r="AE6" s="1">
        <v>22</v>
      </c>
      <c r="AF6" s="1">
        <v>24</v>
      </c>
      <c r="AG6" s="1">
        <v>30</v>
      </c>
      <c r="AH6" s="1">
        <v>23</v>
      </c>
      <c r="AI6" s="1">
        <v>27</v>
      </c>
      <c r="AJ6" s="1">
        <v>32</v>
      </c>
      <c r="AK6" s="1">
        <v>22</v>
      </c>
      <c r="AL6" s="1">
        <v>25</v>
      </c>
      <c r="AM6" s="1">
        <v>14</v>
      </c>
      <c r="AN6" s="1">
        <v>23</v>
      </c>
      <c r="AO6" s="1">
        <v>19</v>
      </c>
      <c r="AP6" s="1">
        <v>20</v>
      </c>
      <c r="AQ6" s="1">
        <v>23</v>
      </c>
      <c r="AR6" s="1">
        <v>43</v>
      </c>
      <c r="AS6" s="1">
        <v>24</v>
      </c>
      <c r="AT6" s="1">
        <v>27</v>
      </c>
      <c r="AU6" s="1">
        <v>29</v>
      </c>
      <c r="AV6" s="1">
        <v>29</v>
      </c>
      <c r="AW6" s="1">
        <v>25</v>
      </c>
      <c r="AX6" s="1">
        <v>14</v>
      </c>
      <c r="AY6" s="1">
        <v>24</v>
      </c>
      <c r="AZ6" s="1">
        <v>30</v>
      </c>
      <c r="BA6" s="1">
        <v>31</v>
      </c>
    </row>
    <row r="7" spans="1:53" x14ac:dyDescent="0.25">
      <c r="A7" s="1">
        <v>6</v>
      </c>
      <c r="B7" t="s">
        <v>807</v>
      </c>
      <c r="C7" s="1">
        <f t="shared" si="0"/>
        <v>1222</v>
      </c>
      <c r="D7" s="1">
        <f t="shared" si="1"/>
        <v>49</v>
      </c>
      <c r="E7" s="1">
        <v>43</v>
      </c>
      <c r="F7" s="1">
        <v>26</v>
      </c>
      <c r="G7" s="1">
        <v>31</v>
      </c>
      <c r="H7" s="1">
        <v>27</v>
      </c>
      <c r="I7" s="1">
        <v>19</v>
      </c>
      <c r="J7" s="1">
        <v>30</v>
      </c>
      <c r="K7" s="1">
        <v>26</v>
      </c>
      <c r="L7" s="1">
        <v>16</v>
      </c>
      <c r="M7" s="1">
        <v>22</v>
      </c>
      <c r="N7" s="1">
        <v>16</v>
      </c>
      <c r="O7" s="1">
        <v>33</v>
      </c>
      <c r="P7" s="1">
        <v>27</v>
      </c>
      <c r="Q7" s="1">
        <v>20</v>
      </c>
      <c r="R7" s="1">
        <v>18</v>
      </c>
      <c r="S7" s="1">
        <v>35</v>
      </c>
      <c r="T7" s="1">
        <v>17</v>
      </c>
      <c r="U7" s="1">
        <v>20</v>
      </c>
      <c r="V7" s="1">
        <v>27</v>
      </c>
      <c r="W7" s="1">
        <v>24</v>
      </c>
      <c r="X7" s="1">
        <v>32</v>
      </c>
      <c r="Y7" s="1">
        <v>22</v>
      </c>
      <c r="Z7" s="1">
        <v>14</v>
      </c>
      <c r="AA7" s="1">
        <v>24</v>
      </c>
      <c r="AB7" s="1">
        <v>26</v>
      </c>
      <c r="AC7" s="1">
        <v>27</v>
      </c>
      <c r="AD7" s="1">
        <v>32</v>
      </c>
      <c r="AE7" s="1">
        <v>25</v>
      </c>
      <c r="AF7" s="1">
        <v>25</v>
      </c>
      <c r="AG7" s="1">
        <v>29</v>
      </c>
      <c r="AH7" s="1">
        <v>18</v>
      </c>
      <c r="AI7" s="1">
        <v>22</v>
      </c>
      <c r="AJ7" s="1">
        <v>27</v>
      </c>
      <c r="AK7" s="1">
        <v>28</v>
      </c>
      <c r="AL7" s="1">
        <v>27</v>
      </c>
      <c r="AM7" s="1">
        <v>15</v>
      </c>
      <c r="AN7" s="1">
        <v>17</v>
      </c>
      <c r="AO7" s="1">
        <v>31</v>
      </c>
      <c r="AP7" s="1">
        <v>17</v>
      </c>
      <c r="AQ7" s="1">
        <v>22</v>
      </c>
      <c r="AR7" s="1">
        <v>37</v>
      </c>
      <c r="AS7" s="1">
        <v>21</v>
      </c>
      <c r="AT7" s="1">
        <v>32</v>
      </c>
      <c r="AU7" s="1">
        <v>32</v>
      </c>
      <c r="AV7" s="1">
        <v>33</v>
      </c>
      <c r="AW7" s="1">
        <v>25</v>
      </c>
      <c r="AX7" s="1">
        <v>20</v>
      </c>
      <c r="AY7" s="1">
        <v>12</v>
      </c>
      <c r="AZ7" s="1">
        <v>24</v>
      </c>
      <c r="BA7" s="1">
        <v>29</v>
      </c>
    </row>
    <row r="8" spans="1:53" x14ac:dyDescent="0.25">
      <c r="A8" s="1">
        <v>7</v>
      </c>
      <c r="B8" t="s">
        <v>797</v>
      </c>
      <c r="C8" s="1">
        <f t="shared" si="0"/>
        <v>1221</v>
      </c>
      <c r="D8" s="1">
        <f t="shared" si="1"/>
        <v>47</v>
      </c>
      <c r="E8" s="1">
        <v>41</v>
      </c>
      <c r="F8" s="1">
        <v>29</v>
      </c>
      <c r="G8" s="1">
        <v>38</v>
      </c>
      <c r="H8" s="1">
        <v>30</v>
      </c>
      <c r="I8" s="1">
        <v>20</v>
      </c>
      <c r="J8" s="1">
        <v>27</v>
      </c>
      <c r="K8" s="1">
        <v>28</v>
      </c>
      <c r="L8" s="1">
        <v>13</v>
      </c>
      <c r="M8" s="1">
        <v>28</v>
      </c>
      <c r="N8" s="1">
        <v>21</v>
      </c>
      <c r="O8" s="1">
        <v>28</v>
      </c>
      <c r="P8" s="1">
        <v>18</v>
      </c>
      <c r="Q8" s="1">
        <v>17</v>
      </c>
      <c r="R8" s="1">
        <v>22</v>
      </c>
      <c r="S8" s="1">
        <v>31</v>
      </c>
      <c r="T8" s="1">
        <v>25</v>
      </c>
      <c r="U8" s="1">
        <v>21</v>
      </c>
      <c r="V8" s="1">
        <v>33</v>
      </c>
      <c r="W8" s="1">
        <v>19</v>
      </c>
      <c r="Y8" s="1">
        <v>26</v>
      </c>
      <c r="AA8" s="1">
        <v>27</v>
      </c>
      <c r="AB8" s="1">
        <v>31</v>
      </c>
      <c r="AC8" s="1">
        <v>34</v>
      </c>
      <c r="AD8" s="1">
        <v>40</v>
      </c>
      <c r="AE8" s="1">
        <v>19</v>
      </c>
      <c r="AF8" s="1">
        <v>31</v>
      </c>
      <c r="AG8" s="1">
        <v>31</v>
      </c>
      <c r="AH8" s="1">
        <v>21</v>
      </c>
      <c r="AI8" s="1">
        <v>24</v>
      </c>
      <c r="AJ8" s="1">
        <v>30</v>
      </c>
      <c r="AK8" s="1">
        <v>28</v>
      </c>
      <c r="AL8" s="1">
        <v>24</v>
      </c>
      <c r="AM8" s="1">
        <v>22</v>
      </c>
      <c r="AN8" s="1">
        <v>17</v>
      </c>
      <c r="AO8" s="1">
        <v>21</v>
      </c>
      <c r="AP8" s="1">
        <v>15</v>
      </c>
      <c r="AQ8" s="1">
        <v>25</v>
      </c>
      <c r="AR8" s="1">
        <v>31</v>
      </c>
      <c r="AS8" s="1">
        <v>20</v>
      </c>
      <c r="AT8" s="1">
        <v>28</v>
      </c>
      <c r="AU8" s="1">
        <v>26</v>
      </c>
      <c r="AV8" s="1">
        <v>30</v>
      </c>
      <c r="AW8" s="1">
        <v>26</v>
      </c>
      <c r="AX8" s="1">
        <v>22</v>
      </c>
      <c r="AY8" s="1">
        <v>25</v>
      </c>
      <c r="AZ8" s="1">
        <v>24</v>
      </c>
      <c r="BA8" s="1">
        <v>34</v>
      </c>
    </row>
    <row r="9" spans="1:53" x14ac:dyDescent="0.25">
      <c r="A9" s="1">
        <v>8</v>
      </c>
      <c r="B9" t="s">
        <v>540</v>
      </c>
      <c r="C9" s="1">
        <f t="shared" si="0"/>
        <v>1168</v>
      </c>
      <c r="D9" s="1">
        <f t="shared" si="1"/>
        <v>48</v>
      </c>
      <c r="E9" s="1">
        <v>35</v>
      </c>
      <c r="F9" s="1">
        <v>25</v>
      </c>
      <c r="G9" s="1">
        <v>30</v>
      </c>
      <c r="H9" s="1">
        <v>25</v>
      </c>
      <c r="I9" s="1">
        <v>19</v>
      </c>
      <c r="J9" s="1">
        <v>23</v>
      </c>
      <c r="K9" s="1">
        <v>27</v>
      </c>
      <c r="L9" s="1">
        <v>15</v>
      </c>
      <c r="M9" s="1">
        <v>24</v>
      </c>
      <c r="O9" s="1">
        <v>28</v>
      </c>
      <c r="P9" s="1">
        <v>20</v>
      </c>
      <c r="Q9" s="1">
        <v>30</v>
      </c>
      <c r="R9" s="1">
        <v>23</v>
      </c>
      <c r="S9" s="1">
        <v>36</v>
      </c>
      <c r="T9" s="1">
        <v>13</v>
      </c>
      <c r="U9" s="1">
        <v>19</v>
      </c>
      <c r="V9" s="1">
        <v>31</v>
      </c>
      <c r="W9" s="1">
        <v>21</v>
      </c>
      <c r="X9" s="1">
        <v>30</v>
      </c>
      <c r="Y9" s="1">
        <v>25</v>
      </c>
      <c r="Z9" s="1">
        <v>20</v>
      </c>
      <c r="AA9" s="1">
        <v>30</v>
      </c>
      <c r="AB9" s="1">
        <v>23</v>
      </c>
      <c r="AC9" s="1">
        <v>28</v>
      </c>
      <c r="AD9" s="1">
        <v>32</v>
      </c>
      <c r="AE9" s="1">
        <v>19</v>
      </c>
      <c r="AF9" s="1">
        <v>24</v>
      </c>
      <c r="AG9" s="1">
        <v>31</v>
      </c>
      <c r="AH9" s="1">
        <v>15</v>
      </c>
      <c r="AI9" s="1">
        <v>25</v>
      </c>
      <c r="AJ9" s="1">
        <v>25</v>
      </c>
      <c r="AK9" s="1">
        <v>24</v>
      </c>
      <c r="AL9" s="1">
        <v>32</v>
      </c>
      <c r="AM9" s="1">
        <v>21</v>
      </c>
      <c r="AN9" s="1">
        <v>21</v>
      </c>
      <c r="AO9" s="1">
        <v>27</v>
      </c>
      <c r="AP9" s="1">
        <v>16</v>
      </c>
      <c r="AQ9" s="1">
        <v>16</v>
      </c>
      <c r="AR9" s="1">
        <v>21</v>
      </c>
      <c r="AS9" s="1">
        <v>13</v>
      </c>
      <c r="AT9" s="1">
        <v>27</v>
      </c>
      <c r="AU9" s="1">
        <v>25</v>
      </c>
      <c r="AV9" s="1">
        <v>33</v>
      </c>
      <c r="AW9" s="1">
        <v>21</v>
      </c>
      <c r="AX9" s="1">
        <v>26</v>
      </c>
      <c r="AY9" s="1">
        <v>14</v>
      </c>
      <c r="AZ9" s="1">
        <v>31</v>
      </c>
      <c r="BA9" s="1">
        <v>29</v>
      </c>
    </row>
    <row r="10" spans="1:53" x14ac:dyDescent="0.25">
      <c r="A10" s="1">
        <v>9</v>
      </c>
      <c r="B10" t="s">
        <v>799</v>
      </c>
      <c r="C10" s="1">
        <f t="shared" si="0"/>
        <v>1108</v>
      </c>
      <c r="D10" s="1">
        <f t="shared" si="1"/>
        <v>49</v>
      </c>
      <c r="E10" s="1">
        <v>39</v>
      </c>
      <c r="F10" s="1">
        <v>23</v>
      </c>
      <c r="G10" s="1">
        <v>34</v>
      </c>
      <c r="H10" s="1">
        <v>29</v>
      </c>
      <c r="I10" s="1">
        <v>18</v>
      </c>
      <c r="J10" s="1">
        <v>16</v>
      </c>
      <c r="K10" s="1">
        <v>21</v>
      </c>
      <c r="L10" s="1">
        <v>19</v>
      </c>
      <c r="M10" s="1">
        <v>23</v>
      </c>
      <c r="N10" s="1">
        <v>14</v>
      </c>
      <c r="O10" s="1">
        <v>30</v>
      </c>
      <c r="P10" s="1">
        <v>15</v>
      </c>
      <c r="Q10" s="1">
        <v>23</v>
      </c>
      <c r="R10" s="1">
        <v>23</v>
      </c>
      <c r="S10" s="1">
        <v>30</v>
      </c>
      <c r="T10" s="1">
        <v>23</v>
      </c>
      <c r="U10" s="1">
        <v>14</v>
      </c>
      <c r="V10" s="1">
        <v>27</v>
      </c>
      <c r="W10" s="1">
        <v>16</v>
      </c>
      <c r="X10" s="1">
        <v>23</v>
      </c>
      <c r="Y10" s="1">
        <v>20</v>
      </c>
      <c r="Z10" s="1">
        <v>27</v>
      </c>
      <c r="AA10" s="1">
        <v>18</v>
      </c>
      <c r="AB10" s="1">
        <v>20</v>
      </c>
      <c r="AC10" s="1">
        <v>28</v>
      </c>
      <c r="AD10" s="1">
        <v>28</v>
      </c>
      <c r="AE10" s="1">
        <v>19</v>
      </c>
      <c r="AF10" s="1">
        <v>21</v>
      </c>
      <c r="AG10" s="1">
        <v>21</v>
      </c>
      <c r="AH10" s="1">
        <v>19</v>
      </c>
      <c r="AI10" s="1">
        <v>22</v>
      </c>
      <c r="AJ10" s="1">
        <v>26</v>
      </c>
      <c r="AK10" s="1">
        <v>12</v>
      </c>
      <c r="AL10" s="1">
        <v>27</v>
      </c>
      <c r="AM10" s="1">
        <v>20</v>
      </c>
      <c r="AN10" s="1">
        <v>18</v>
      </c>
      <c r="AO10" s="1">
        <v>23</v>
      </c>
      <c r="AP10" s="1">
        <v>20</v>
      </c>
      <c r="AQ10" s="1">
        <v>22</v>
      </c>
      <c r="AR10" s="1">
        <v>31</v>
      </c>
      <c r="AS10" s="1">
        <v>20</v>
      </c>
      <c r="AT10" s="1">
        <v>30</v>
      </c>
      <c r="AU10" s="1">
        <v>26</v>
      </c>
      <c r="AV10" s="1">
        <v>26</v>
      </c>
      <c r="AW10" s="1">
        <v>21</v>
      </c>
      <c r="AX10" s="1">
        <v>18</v>
      </c>
      <c r="AY10" s="1">
        <v>16</v>
      </c>
      <c r="AZ10" s="1">
        <v>21</v>
      </c>
      <c r="BA10" s="1">
        <v>28</v>
      </c>
    </row>
    <row r="11" spans="1:53" x14ac:dyDescent="0.25">
      <c r="A11" s="1">
        <v>10</v>
      </c>
      <c r="B11" t="s">
        <v>813</v>
      </c>
      <c r="C11" s="1">
        <f t="shared" si="0"/>
        <v>734</v>
      </c>
      <c r="D11" s="1">
        <f t="shared" si="1"/>
        <v>39</v>
      </c>
      <c r="G11" s="1">
        <v>30</v>
      </c>
      <c r="H11" s="1">
        <v>26</v>
      </c>
      <c r="I11" s="1">
        <v>8</v>
      </c>
      <c r="J11" s="1">
        <v>14</v>
      </c>
      <c r="K11" s="1">
        <v>25</v>
      </c>
      <c r="L11" s="1">
        <v>15</v>
      </c>
      <c r="M11" s="1">
        <v>26</v>
      </c>
      <c r="N11" s="1">
        <v>10</v>
      </c>
      <c r="O11" s="1">
        <v>20</v>
      </c>
      <c r="P11" s="1">
        <v>14</v>
      </c>
      <c r="T11" s="1">
        <v>3</v>
      </c>
      <c r="U11" s="1">
        <v>14</v>
      </c>
      <c r="V11" s="1">
        <v>20</v>
      </c>
      <c r="W11" s="1">
        <v>20</v>
      </c>
      <c r="X11" s="1">
        <v>26</v>
      </c>
      <c r="Y11" s="1">
        <v>19</v>
      </c>
      <c r="Z11" s="1">
        <v>21</v>
      </c>
      <c r="AA11" s="1">
        <v>24</v>
      </c>
      <c r="AB11" s="1">
        <v>15</v>
      </c>
      <c r="AC11" s="1">
        <v>22</v>
      </c>
      <c r="AF11" s="1">
        <v>17</v>
      </c>
      <c r="AG11" s="1">
        <v>13</v>
      </c>
      <c r="AH11" s="1">
        <v>19</v>
      </c>
      <c r="AJ11" s="1">
        <v>23</v>
      </c>
      <c r="AK11" s="1">
        <v>10</v>
      </c>
      <c r="AL11" s="1">
        <v>27</v>
      </c>
      <c r="AM11" s="1">
        <v>14</v>
      </c>
      <c r="AN11" s="1">
        <v>14</v>
      </c>
      <c r="AP11" s="1">
        <v>9</v>
      </c>
      <c r="AQ11" s="1">
        <v>17</v>
      </c>
      <c r="AR11" s="1">
        <v>32</v>
      </c>
      <c r="AS11" s="1">
        <v>14</v>
      </c>
      <c r="AT11" s="1">
        <v>28</v>
      </c>
      <c r="AU11" s="1">
        <v>23</v>
      </c>
      <c r="AV11" s="1">
        <v>27</v>
      </c>
      <c r="AW11" s="1">
        <v>18</v>
      </c>
      <c r="AX11" s="1">
        <v>20</v>
      </c>
      <c r="AY11" s="1">
        <v>20</v>
      </c>
      <c r="AZ11" s="1">
        <v>17</v>
      </c>
      <c r="BA11" s="1"/>
    </row>
    <row r="12" spans="1:53" x14ac:dyDescent="0.25">
      <c r="A12" s="1">
        <v>11</v>
      </c>
      <c r="B12" t="s">
        <v>629</v>
      </c>
      <c r="C12" s="1">
        <f t="shared" si="0"/>
        <v>716</v>
      </c>
      <c r="D12" s="1">
        <f t="shared" si="1"/>
        <v>37</v>
      </c>
      <c r="E12" s="1">
        <v>45</v>
      </c>
      <c r="F12" s="1">
        <v>22</v>
      </c>
      <c r="G12" s="1">
        <v>18</v>
      </c>
      <c r="H12" s="1">
        <v>15</v>
      </c>
      <c r="K12" s="1">
        <v>20</v>
      </c>
      <c r="L12" s="1">
        <v>14</v>
      </c>
      <c r="N12" s="1">
        <v>16</v>
      </c>
      <c r="O12" s="1">
        <v>26</v>
      </c>
      <c r="P12" s="1">
        <v>13</v>
      </c>
      <c r="Q12" s="1">
        <v>22</v>
      </c>
      <c r="R12" s="1">
        <v>18</v>
      </c>
      <c r="S12" s="1">
        <v>33</v>
      </c>
      <c r="T12" s="1">
        <v>16</v>
      </c>
      <c r="U12" s="1">
        <v>16</v>
      </c>
      <c r="X12" s="1">
        <v>15</v>
      </c>
      <c r="Y12" s="1">
        <v>15</v>
      </c>
      <c r="Z12" s="1">
        <v>23</v>
      </c>
      <c r="AC12" s="1">
        <v>17</v>
      </c>
      <c r="AD12" s="1">
        <v>35</v>
      </c>
      <c r="AE12" s="1">
        <v>11</v>
      </c>
      <c r="AF12" s="1">
        <v>11</v>
      </c>
      <c r="AH12" s="1">
        <v>13</v>
      </c>
      <c r="AK12" s="1">
        <v>8</v>
      </c>
      <c r="AM12" s="1">
        <v>12</v>
      </c>
      <c r="AN12" s="1">
        <v>12</v>
      </c>
      <c r="AO12" s="1">
        <v>22</v>
      </c>
      <c r="AP12" s="1">
        <v>10</v>
      </c>
      <c r="AQ12" s="1">
        <v>14</v>
      </c>
      <c r="AS12" s="1">
        <v>15</v>
      </c>
      <c r="AT12" s="1">
        <v>20</v>
      </c>
      <c r="AU12" s="1">
        <v>29</v>
      </c>
      <c r="AV12" s="1">
        <v>25</v>
      </c>
      <c r="AW12" s="1">
        <v>25</v>
      </c>
      <c r="AX12" s="1">
        <v>18</v>
      </c>
      <c r="AY12" s="1">
        <v>22</v>
      </c>
      <c r="AZ12" s="1">
        <v>20</v>
      </c>
      <c r="BA12" s="1">
        <v>30</v>
      </c>
    </row>
    <row r="13" spans="1:53" x14ac:dyDescent="0.25">
      <c r="A13" s="1">
        <v>12</v>
      </c>
      <c r="B13" t="s">
        <v>801</v>
      </c>
      <c r="C13" s="1">
        <f t="shared" si="0"/>
        <v>512</v>
      </c>
      <c r="D13" s="1">
        <f t="shared" si="1"/>
        <v>25</v>
      </c>
      <c r="E13" s="1">
        <v>33</v>
      </c>
      <c r="F13" s="1">
        <v>20</v>
      </c>
      <c r="J13" s="1">
        <v>12</v>
      </c>
      <c r="L13" s="1">
        <v>13</v>
      </c>
      <c r="M13" s="1">
        <v>25</v>
      </c>
      <c r="T13" s="1">
        <v>15</v>
      </c>
      <c r="V13" s="1">
        <v>26</v>
      </c>
      <c r="Y13" s="1">
        <v>24</v>
      </c>
      <c r="Z13" s="1">
        <v>21</v>
      </c>
      <c r="AA13" s="1">
        <v>24</v>
      </c>
      <c r="AB13" s="1">
        <v>22</v>
      </c>
      <c r="AC13" s="1">
        <v>17</v>
      </c>
      <c r="AJ13" s="1">
        <v>27</v>
      </c>
      <c r="AL13" s="1">
        <v>30</v>
      </c>
      <c r="AM13" s="1">
        <v>19</v>
      </c>
      <c r="AO13" s="1">
        <v>19</v>
      </c>
      <c r="AP13" s="1">
        <v>10</v>
      </c>
      <c r="AQ13" s="1">
        <v>25</v>
      </c>
      <c r="AS13" s="1">
        <v>17</v>
      </c>
      <c r="AU13" s="1">
        <v>22</v>
      </c>
      <c r="AW13" s="1">
        <v>12</v>
      </c>
      <c r="AX13" s="1">
        <v>19</v>
      </c>
      <c r="AY13" s="1">
        <v>21</v>
      </c>
      <c r="AZ13" s="1">
        <v>15</v>
      </c>
      <c r="BA13" s="1">
        <v>24</v>
      </c>
    </row>
    <row r="14" spans="1:53" x14ac:dyDescent="0.25">
      <c r="A14" s="1">
        <v>13</v>
      </c>
      <c r="B14" t="s">
        <v>611</v>
      </c>
      <c r="C14" s="1">
        <f t="shared" si="0"/>
        <v>414</v>
      </c>
      <c r="D14" s="1">
        <f t="shared" si="1"/>
        <v>20</v>
      </c>
      <c r="E14" s="1">
        <v>27</v>
      </c>
      <c r="H14" s="1">
        <v>25</v>
      </c>
      <c r="J14" s="1">
        <v>16</v>
      </c>
      <c r="K14" s="1">
        <v>24</v>
      </c>
      <c r="M14" s="1">
        <v>20</v>
      </c>
      <c r="N14" s="1">
        <v>10</v>
      </c>
      <c r="Q14" s="1">
        <v>15</v>
      </c>
      <c r="R14" s="1">
        <v>17</v>
      </c>
      <c r="S14" s="1">
        <v>25</v>
      </c>
      <c r="T14" s="1">
        <v>9</v>
      </c>
      <c r="U14" s="1">
        <v>17</v>
      </c>
      <c r="V14" s="1">
        <v>26</v>
      </c>
      <c r="W14" s="1">
        <v>11</v>
      </c>
      <c r="Z14" s="1">
        <v>23</v>
      </c>
      <c r="AB14" s="1">
        <v>24</v>
      </c>
      <c r="AC14" s="1">
        <v>30</v>
      </c>
      <c r="AQ14" s="1">
        <v>20</v>
      </c>
      <c r="AS14" s="1">
        <v>18</v>
      </c>
      <c r="AT14" s="1">
        <v>28</v>
      </c>
      <c r="AU14" s="1">
        <v>29</v>
      </c>
      <c r="BA14" s="1"/>
    </row>
    <row r="15" spans="1:53" x14ac:dyDescent="0.25">
      <c r="A15" s="1">
        <v>14</v>
      </c>
      <c r="B15" t="s">
        <v>109</v>
      </c>
      <c r="C15" s="1">
        <f t="shared" si="0"/>
        <v>378</v>
      </c>
      <c r="D15" s="1">
        <f t="shared" si="1"/>
        <v>14</v>
      </c>
      <c r="H15" s="1">
        <v>27</v>
      </c>
      <c r="I15" s="1">
        <v>15</v>
      </c>
      <c r="K15" s="1">
        <v>26</v>
      </c>
      <c r="L15" s="1">
        <v>27</v>
      </c>
      <c r="O15" s="1">
        <v>29</v>
      </c>
      <c r="Q15" s="1">
        <v>20</v>
      </c>
      <c r="R15" s="1">
        <v>22</v>
      </c>
      <c r="S15" s="1">
        <v>44</v>
      </c>
      <c r="AC15" s="1">
        <v>34</v>
      </c>
      <c r="AD15" s="1">
        <v>31</v>
      </c>
      <c r="AE15" s="1">
        <v>23</v>
      </c>
      <c r="AQ15" s="1">
        <v>26</v>
      </c>
      <c r="AT15" s="1">
        <v>30</v>
      </c>
      <c r="AY15" s="1">
        <v>24</v>
      </c>
      <c r="BA15" s="1"/>
    </row>
    <row r="16" spans="1:53" x14ac:dyDescent="0.25">
      <c r="A16" s="1">
        <v>15</v>
      </c>
      <c r="B16" t="s">
        <v>75</v>
      </c>
      <c r="C16" s="1">
        <f t="shared" si="0"/>
        <v>338</v>
      </c>
      <c r="D16" s="1">
        <f t="shared" si="1"/>
        <v>14</v>
      </c>
      <c r="L16" s="1">
        <v>26</v>
      </c>
      <c r="N16" s="1">
        <v>16</v>
      </c>
      <c r="X16" s="1">
        <v>26</v>
      </c>
      <c r="AA16" s="1">
        <v>30</v>
      </c>
      <c r="AB16" s="1">
        <v>29</v>
      </c>
      <c r="AJ16" s="1">
        <v>23</v>
      </c>
      <c r="AM16" s="1">
        <v>22</v>
      </c>
      <c r="AN16" s="1">
        <v>23</v>
      </c>
      <c r="AO16" s="1">
        <v>24</v>
      </c>
      <c r="AS16" s="1">
        <v>15</v>
      </c>
      <c r="AU16" s="1">
        <v>29</v>
      </c>
      <c r="AW16" s="1">
        <v>24</v>
      </c>
      <c r="AZ16" s="1">
        <v>24</v>
      </c>
      <c r="BA16" s="1">
        <v>27</v>
      </c>
    </row>
    <row r="17" spans="1:53" x14ac:dyDescent="0.25">
      <c r="A17" s="1">
        <v>16</v>
      </c>
      <c r="B17" t="s">
        <v>89</v>
      </c>
      <c r="C17" s="1">
        <f t="shared" si="0"/>
        <v>314</v>
      </c>
      <c r="D17" s="1">
        <f t="shared" si="1"/>
        <v>12</v>
      </c>
      <c r="E17" s="1">
        <v>41</v>
      </c>
      <c r="G17" s="1">
        <v>30</v>
      </c>
      <c r="J17" s="1">
        <v>17</v>
      </c>
      <c r="M17" s="1">
        <v>26</v>
      </c>
      <c r="P17" s="1">
        <v>23</v>
      </c>
      <c r="U17" s="1">
        <v>13</v>
      </c>
      <c r="X17" s="1">
        <v>24</v>
      </c>
      <c r="Z17" s="1">
        <v>24</v>
      </c>
      <c r="AD17" s="1">
        <v>45</v>
      </c>
      <c r="AF17" s="1">
        <v>21</v>
      </c>
      <c r="AG17" s="1">
        <v>20</v>
      </c>
      <c r="AR17" s="1">
        <v>30</v>
      </c>
      <c r="BA17" s="1"/>
    </row>
    <row r="18" spans="1:53" x14ac:dyDescent="0.25">
      <c r="A18" s="1">
        <v>17</v>
      </c>
      <c r="B18" t="s">
        <v>828</v>
      </c>
      <c r="C18" s="1">
        <f t="shared" si="0"/>
        <v>244</v>
      </c>
      <c r="D18" s="1">
        <f t="shared" si="1"/>
        <v>12</v>
      </c>
      <c r="E18" s="1">
        <v>29</v>
      </c>
      <c r="H18" s="1">
        <v>24</v>
      </c>
      <c r="K18" s="1">
        <v>23</v>
      </c>
      <c r="M18" s="1">
        <v>20</v>
      </c>
      <c r="Q18" s="1">
        <v>19</v>
      </c>
      <c r="T18" s="1">
        <v>15</v>
      </c>
      <c r="X18" s="1">
        <v>20</v>
      </c>
      <c r="Y18" s="1">
        <v>21</v>
      </c>
      <c r="AC18" s="1">
        <v>27</v>
      </c>
      <c r="AH18" s="1">
        <v>13</v>
      </c>
      <c r="AO18" s="1">
        <v>22</v>
      </c>
      <c r="AX18" s="1">
        <v>11</v>
      </c>
      <c r="BA18" s="1"/>
    </row>
    <row r="19" spans="1:53" x14ac:dyDescent="0.25">
      <c r="A19" s="1">
        <v>18</v>
      </c>
      <c r="B19" t="s">
        <v>710</v>
      </c>
      <c r="C19" s="1">
        <f t="shared" si="0"/>
        <v>197</v>
      </c>
      <c r="D19" s="1">
        <f t="shared" si="1"/>
        <v>9</v>
      </c>
      <c r="F19" s="1">
        <v>28</v>
      </c>
      <c r="O19" s="1">
        <v>28</v>
      </c>
      <c r="R19" s="1">
        <v>22</v>
      </c>
      <c r="Y19" s="1">
        <v>22</v>
      </c>
      <c r="AE19" s="1">
        <v>22</v>
      </c>
      <c r="AK19" s="1">
        <v>23</v>
      </c>
      <c r="AM19" s="1">
        <v>12</v>
      </c>
      <c r="AV19" s="1">
        <v>21</v>
      </c>
      <c r="AY19" s="1">
        <v>19</v>
      </c>
      <c r="BA19" s="1"/>
    </row>
    <row r="20" spans="1:53" x14ac:dyDescent="0.25">
      <c r="A20" s="1">
        <v>19</v>
      </c>
      <c r="B20" t="s">
        <v>67</v>
      </c>
      <c r="C20" s="1">
        <f t="shared" si="0"/>
        <v>187</v>
      </c>
      <c r="D20" s="1">
        <f t="shared" si="1"/>
        <v>6</v>
      </c>
      <c r="F20" s="1">
        <v>37</v>
      </c>
      <c r="V20" s="1">
        <v>37</v>
      </c>
      <c r="Z20" s="1">
        <v>27</v>
      </c>
      <c r="AG20" s="1">
        <v>29</v>
      </c>
      <c r="AO20" s="1">
        <v>27</v>
      </c>
      <c r="AU20" s="1">
        <v>30</v>
      </c>
      <c r="BA20" s="1"/>
    </row>
    <row r="21" spans="1:53" x14ac:dyDescent="0.25">
      <c r="A21" s="1">
        <v>20</v>
      </c>
      <c r="B21" t="s">
        <v>64</v>
      </c>
      <c r="C21" s="1">
        <f t="shared" si="0"/>
        <v>178</v>
      </c>
      <c r="D21" s="1">
        <f t="shared" si="1"/>
        <v>7</v>
      </c>
      <c r="L21" s="1">
        <v>20</v>
      </c>
      <c r="AA21" s="1">
        <v>26</v>
      </c>
      <c r="AE21" s="1">
        <v>20</v>
      </c>
      <c r="AI21" s="1">
        <v>26</v>
      </c>
      <c r="AL21" s="1">
        <v>35</v>
      </c>
      <c r="AQ21" s="1">
        <v>28</v>
      </c>
      <c r="AZ21" s="1">
        <v>23</v>
      </c>
      <c r="BA21" s="1"/>
    </row>
    <row r="22" spans="1:53" x14ac:dyDescent="0.25">
      <c r="A22" s="1">
        <v>21</v>
      </c>
      <c r="B22" t="s">
        <v>68</v>
      </c>
      <c r="C22" s="1">
        <f t="shared" si="0"/>
        <v>177</v>
      </c>
      <c r="D22" s="1">
        <f t="shared" si="1"/>
        <v>7</v>
      </c>
      <c r="AO22" s="1">
        <v>25</v>
      </c>
      <c r="AP22" s="1">
        <v>20</v>
      </c>
      <c r="AR22" s="1">
        <v>37</v>
      </c>
      <c r="AS22" s="1">
        <v>18</v>
      </c>
      <c r="AW22" s="1">
        <v>25</v>
      </c>
      <c r="AZ22" s="1">
        <v>26</v>
      </c>
      <c r="BA22" s="1">
        <v>26</v>
      </c>
    </row>
    <row r="23" spans="1:53" x14ac:dyDescent="0.25">
      <c r="A23" s="1">
        <v>22</v>
      </c>
      <c r="B23" t="s">
        <v>63</v>
      </c>
      <c r="C23" s="1">
        <f t="shared" si="0"/>
        <v>166</v>
      </c>
      <c r="D23" s="1">
        <f t="shared" si="1"/>
        <v>6</v>
      </c>
      <c r="E23" s="1">
        <v>35</v>
      </c>
      <c r="Q23" s="1">
        <v>25</v>
      </c>
      <c r="X23" s="1">
        <v>29</v>
      </c>
      <c r="AB23" s="1">
        <v>24</v>
      </c>
      <c r="AV23" s="1">
        <v>30</v>
      </c>
      <c r="BA23" s="1">
        <v>23</v>
      </c>
    </row>
    <row r="24" spans="1:53" x14ac:dyDescent="0.25">
      <c r="A24" s="1">
        <v>23</v>
      </c>
      <c r="B24" t="s">
        <v>1003</v>
      </c>
      <c r="C24" s="1">
        <f t="shared" si="0"/>
        <v>152</v>
      </c>
      <c r="D24" s="1">
        <f t="shared" si="1"/>
        <v>7</v>
      </c>
      <c r="K24" s="1">
        <v>24</v>
      </c>
      <c r="Q24" s="1">
        <v>28</v>
      </c>
      <c r="AA24" s="1">
        <v>23</v>
      </c>
      <c r="AC24" s="1">
        <v>25</v>
      </c>
      <c r="AK24" s="1">
        <v>17</v>
      </c>
      <c r="AP24" s="1">
        <v>14</v>
      </c>
      <c r="AX24" s="1">
        <v>21</v>
      </c>
      <c r="BA24" s="1"/>
    </row>
    <row r="25" spans="1:53" x14ac:dyDescent="0.25">
      <c r="A25" s="1">
        <v>24</v>
      </c>
      <c r="B25" t="s">
        <v>817</v>
      </c>
      <c r="C25" s="1">
        <f t="shared" si="0"/>
        <v>142</v>
      </c>
      <c r="D25" s="1">
        <f t="shared" si="1"/>
        <v>7</v>
      </c>
      <c r="I25" s="1">
        <v>11</v>
      </c>
      <c r="X25" s="1">
        <v>25</v>
      </c>
      <c r="AC25" s="1">
        <v>21</v>
      </c>
      <c r="AH25" s="1">
        <v>9</v>
      </c>
      <c r="AL25" s="1">
        <v>25</v>
      </c>
      <c r="AT25" s="1">
        <v>25</v>
      </c>
      <c r="AY25" s="1">
        <v>26</v>
      </c>
      <c r="BA25" s="1"/>
    </row>
    <row r="26" spans="1:53" x14ac:dyDescent="0.25">
      <c r="A26" s="1">
        <v>25</v>
      </c>
      <c r="B26" t="s">
        <v>778</v>
      </c>
      <c r="C26" s="1">
        <f t="shared" si="0"/>
        <v>134</v>
      </c>
      <c r="D26" s="1">
        <f t="shared" si="1"/>
        <v>7</v>
      </c>
      <c r="F26" s="1">
        <v>26</v>
      </c>
      <c r="U26" s="1">
        <v>11</v>
      </c>
      <c r="Z26" s="1">
        <v>25</v>
      </c>
      <c r="AF26" s="1">
        <v>14</v>
      </c>
      <c r="AK26" s="1">
        <v>12</v>
      </c>
      <c r="AO26" s="1">
        <v>25</v>
      </c>
      <c r="AW26" s="1">
        <v>21</v>
      </c>
      <c r="BA26" s="1"/>
    </row>
    <row r="27" spans="1:53" x14ac:dyDescent="0.25">
      <c r="A27" s="1">
        <v>26</v>
      </c>
      <c r="B27" t="s">
        <v>1017</v>
      </c>
      <c r="C27" s="1">
        <f t="shared" si="0"/>
        <v>108</v>
      </c>
      <c r="D27" s="1">
        <f t="shared" si="1"/>
        <v>5</v>
      </c>
      <c r="E27" s="1">
        <v>41</v>
      </c>
      <c r="J27" s="1">
        <v>15</v>
      </c>
      <c r="L27" s="1">
        <v>19</v>
      </c>
      <c r="N27" s="1">
        <v>17</v>
      </c>
      <c r="P27" s="1">
        <v>16</v>
      </c>
      <c r="BA27" s="1"/>
    </row>
    <row r="28" spans="1:53" x14ac:dyDescent="0.25">
      <c r="A28" s="1">
        <v>27</v>
      </c>
      <c r="B28" t="s">
        <v>80</v>
      </c>
      <c r="C28" s="1">
        <f t="shared" si="0"/>
        <v>104</v>
      </c>
      <c r="D28" s="1">
        <f t="shared" si="1"/>
        <v>5</v>
      </c>
      <c r="E28" s="1">
        <v>26</v>
      </c>
      <c r="M28" s="1">
        <v>18</v>
      </c>
      <c r="AB28" s="1">
        <v>21</v>
      </c>
      <c r="AH28" s="1">
        <v>15</v>
      </c>
      <c r="AR28" s="1">
        <v>24</v>
      </c>
      <c r="BA28" s="1"/>
    </row>
    <row r="29" spans="1:53" x14ac:dyDescent="0.25">
      <c r="A29" s="1">
        <v>28</v>
      </c>
      <c r="B29" t="s">
        <v>824</v>
      </c>
      <c r="C29" s="1">
        <f t="shared" si="0"/>
        <v>94</v>
      </c>
      <c r="D29" s="1">
        <f t="shared" si="1"/>
        <v>5</v>
      </c>
      <c r="F29" s="1">
        <v>19</v>
      </c>
      <c r="R29" s="1">
        <v>16</v>
      </c>
      <c r="Z29" s="1">
        <v>21</v>
      </c>
      <c r="AE29" s="1">
        <v>22</v>
      </c>
      <c r="AX29" s="1">
        <v>16</v>
      </c>
      <c r="BA29" s="1"/>
    </row>
    <row r="30" spans="1:53" x14ac:dyDescent="0.25">
      <c r="A30" s="1">
        <v>29</v>
      </c>
      <c r="B30" t="s">
        <v>78</v>
      </c>
      <c r="C30" s="1">
        <f t="shared" si="0"/>
        <v>85</v>
      </c>
      <c r="D30" s="1">
        <f t="shared" si="1"/>
        <v>4</v>
      </c>
      <c r="F30" s="1">
        <v>27</v>
      </c>
      <c r="P30" s="1">
        <v>17</v>
      </c>
      <c r="AL30" s="1">
        <v>22</v>
      </c>
      <c r="AZ30" s="1">
        <v>19</v>
      </c>
      <c r="BA30" s="1"/>
    </row>
    <row r="31" spans="1:53" x14ac:dyDescent="0.25">
      <c r="A31" s="1">
        <v>30</v>
      </c>
      <c r="B31" t="s">
        <v>72</v>
      </c>
      <c r="C31" s="1">
        <f t="shared" si="0"/>
        <v>81</v>
      </c>
      <c r="D31" s="1">
        <f t="shared" si="1"/>
        <v>5</v>
      </c>
      <c r="M31" s="1">
        <v>20</v>
      </c>
      <c r="N31" s="1">
        <v>15</v>
      </c>
      <c r="T31" s="1">
        <v>19</v>
      </c>
      <c r="X31" s="1">
        <v>15</v>
      </c>
      <c r="AJ31" s="1">
        <v>12</v>
      </c>
      <c r="BA31" s="1"/>
    </row>
    <row r="32" spans="1:53" x14ac:dyDescent="0.25">
      <c r="A32" s="1">
        <v>31</v>
      </c>
      <c r="B32" t="s">
        <v>708</v>
      </c>
      <c r="C32" s="1">
        <f t="shared" si="0"/>
        <v>64</v>
      </c>
      <c r="D32" s="1">
        <f t="shared" si="1"/>
        <v>4</v>
      </c>
      <c r="AH32" s="1">
        <v>12</v>
      </c>
      <c r="AN32" s="1">
        <v>17</v>
      </c>
      <c r="AR32" s="1">
        <v>24</v>
      </c>
      <c r="AZ32" s="1">
        <v>11</v>
      </c>
      <c r="BA32" s="1"/>
    </row>
    <row r="33" spans="1:53" x14ac:dyDescent="0.25">
      <c r="A33" s="1">
        <v>32</v>
      </c>
      <c r="B33" t="s">
        <v>994</v>
      </c>
      <c r="C33" s="1">
        <f t="shared" si="0"/>
        <v>64</v>
      </c>
      <c r="D33" s="1">
        <f t="shared" si="1"/>
        <v>3</v>
      </c>
      <c r="H33" s="1">
        <v>25</v>
      </c>
      <c r="N33" s="1">
        <v>17</v>
      </c>
      <c r="R33" s="1">
        <v>22</v>
      </c>
      <c r="BA33" s="1"/>
    </row>
    <row r="34" spans="1:53" x14ac:dyDescent="0.25">
      <c r="A34" s="1">
        <v>33</v>
      </c>
      <c r="B34" t="s">
        <v>77</v>
      </c>
      <c r="C34" s="1">
        <f t="shared" si="0"/>
        <v>62</v>
      </c>
      <c r="D34" s="1">
        <f t="shared" si="1"/>
        <v>3</v>
      </c>
      <c r="L34" s="1">
        <v>7</v>
      </c>
      <c r="AJ34" s="1">
        <v>25</v>
      </c>
      <c r="AV34" s="1">
        <v>30</v>
      </c>
      <c r="BA34" s="1"/>
    </row>
    <row r="35" spans="1:53" x14ac:dyDescent="0.25">
      <c r="A35" s="1">
        <v>34</v>
      </c>
      <c r="B35" t="s">
        <v>576</v>
      </c>
      <c r="C35" s="1">
        <f t="shared" si="0"/>
        <v>59</v>
      </c>
      <c r="D35" s="1">
        <f t="shared" si="1"/>
        <v>2</v>
      </c>
      <c r="AB35" s="1">
        <v>29</v>
      </c>
      <c r="AJ35" s="1">
        <v>30</v>
      </c>
      <c r="BA35" s="1"/>
    </row>
    <row r="36" spans="1:53" x14ac:dyDescent="0.25">
      <c r="A36" s="1">
        <v>35</v>
      </c>
      <c r="B36" t="s">
        <v>727</v>
      </c>
      <c r="C36" s="1">
        <f t="shared" si="0"/>
        <v>56</v>
      </c>
      <c r="D36" s="1">
        <f t="shared" si="1"/>
        <v>3</v>
      </c>
      <c r="K36" s="1">
        <v>15</v>
      </c>
      <c r="AP36" s="1">
        <v>13</v>
      </c>
      <c r="AT36" s="1">
        <v>28</v>
      </c>
      <c r="BA36" s="1"/>
    </row>
    <row r="37" spans="1:53" x14ac:dyDescent="0.25">
      <c r="A37" s="1">
        <v>36</v>
      </c>
      <c r="B37" t="s">
        <v>1000</v>
      </c>
      <c r="C37" s="1">
        <f t="shared" si="0"/>
        <v>53</v>
      </c>
      <c r="D37" s="1">
        <f t="shared" si="1"/>
        <v>2</v>
      </c>
      <c r="K37" s="1">
        <v>29</v>
      </c>
      <c r="Q37" s="1">
        <v>24</v>
      </c>
      <c r="BA37" s="1"/>
    </row>
    <row r="38" spans="1:53" x14ac:dyDescent="0.25">
      <c r="A38" s="1">
        <v>37</v>
      </c>
      <c r="B38" t="s">
        <v>906</v>
      </c>
      <c r="C38" s="1">
        <f t="shared" si="0"/>
        <v>52</v>
      </c>
      <c r="D38" s="1">
        <f t="shared" si="1"/>
        <v>2</v>
      </c>
      <c r="S38" s="1">
        <v>33</v>
      </c>
      <c r="AJ38" s="1">
        <v>19</v>
      </c>
      <c r="BA38" s="1"/>
    </row>
    <row r="39" spans="1:53" x14ac:dyDescent="0.25">
      <c r="A39" s="1">
        <v>38</v>
      </c>
      <c r="B39" t="s">
        <v>804</v>
      </c>
      <c r="C39" s="1">
        <f t="shared" si="0"/>
        <v>52</v>
      </c>
      <c r="D39" s="1">
        <f t="shared" si="1"/>
        <v>3</v>
      </c>
      <c r="L39" s="1">
        <v>16</v>
      </c>
      <c r="AY39" s="1">
        <v>15</v>
      </c>
      <c r="BA39" s="1">
        <v>21</v>
      </c>
    </row>
    <row r="40" spans="1:53" x14ac:dyDescent="0.25">
      <c r="A40" s="1">
        <v>39</v>
      </c>
      <c r="B40" t="s">
        <v>992</v>
      </c>
      <c r="C40" s="1">
        <f t="shared" si="0"/>
        <v>50</v>
      </c>
      <c r="D40" s="1">
        <f t="shared" si="1"/>
        <v>2</v>
      </c>
      <c r="L40" s="1">
        <v>16</v>
      </c>
      <c r="S40" s="1">
        <v>34</v>
      </c>
      <c r="BA40" s="1"/>
    </row>
    <row r="41" spans="1:53" x14ac:dyDescent="0.25">
      <c r="A41" s="1">
        <v>40</v>
      </c>
      <c r="B41" t="s">
        <v>699</v>
      </c>
      <c r="C41" s="1">
        <f t="shared" si="0"/>
        <v>50</v>
      </c>
      <c r="D41" s="1">
        <f t="shared" si="1"/>
        <v>2</v>
      </c>
      <c r="L41" s="1">
        <v>24</v>
      </c>
      <c r="AB41" s="1">
        <v>26</v>
      </c>
      <c r="BA41" s="1"/>
    </row>
    <row r="42" spans="1:53" x14ac:dyDescent="0.25">
      <c r="A42" s="1">
        <v>41</v>
      </c>
      <c r="B42" t="s">
        <v>966</v>
      </c>
      <c r="C42" s="1">
        <f t="shared" si="0"/>
        <v>47</v>
      </c>
      <c r="D42" s="1">
        <f t="shared" si="1"/>
        <v>2</v>
      </c>
      <c r="S42" s="1">
        <v>27</v>
      </c>
      <c r="X42" s="1">
        <v>20</v>
      </c>
      <c r="BA42" s="1"/>
    </row>
    <row r="43" spans="1:53" x14ac:dyDescent="0.25">
      <c r="A43" s="1">
        <v>42</v>
      </c>
      <c r="B43" t="s">
        <v>177</v>
      </c>
      <c r="C43" s="1">
        <f t="shared" si="0"/>
        <v>47</v>
      </c>
      <c r="D43" s="1">
        <f t="shared" si="1"/>
        <v>3</v>
      </c>
      <c r="K43" s="1">
        <v>14</v>
      </c>
      <c r="AG43" s="1">
        <v>24</v>
      </c>
      <c r="AZ43" s="1">
        <v>9</v>
      </c>
      <c r="BA43" s="1"/>
    </row>
    <row r="44" spans="1:53" x14ac:dyDescent="0.25">
      <c r="A44" s="1">
        <v>43</v>
      </c>
      <c r="B44" t="s">
        <v>896</v>
      </c>
      <c r="C44" s="1">
        <f t="shared" si="0"/>
        <v>46</v>
      </c>
      <c r="D44" s="1">
        <f t="shared" si="1"/>
        <v>2</v>
      </c>
      <c r="AG44" s="1">
        <v>25</v>
      </c>
      <c r="AL44" s="1">
        <v>21</v>
      </c>
      <c r="BA44" s="1"/>
    </row>
    <row r="45" spans="1:53" x14ac:dyDescent="0.25">
      <c r="A45" s="1">
        <v>44</v>
      </c>
      <c r="B45" t="s">
        <v>865</v>
      </c>
      <c r="C45" s="1">
        <f t="shared" si="0"/>
        <v>45</v>
      </c>
      <c r="D45" s="1">
        <f t="shared" si="1"/>
        <v>2</v>
      </c>
      <c r="AQ45" s="1">
        <v>21</v>
      </c>
      <c r="AT45" s="1">
        <v>24</v>
      </c>
      <c r="BA45" s="1"/>
    </row>
    <row r="46" spans="1:53" x14ac:dyDescent="0.25">
      <c r="A46" s="1">
        <v>45</v>
      </c>
      <c r="B46" t="s">
        <v>406</v>
      </c>
      <c r="C46" s="1">
        <f t="shared" si="0"/>
        <v>43</v>
      </c>
      <c r="D46" s="1">
        <f t="shared" si="1"/>
        <v>2</v>
      </c>
      <c r="AD46" s="1">
        <v>20</v>
      </c>
      <c r="AI46" s="1">
        <v>23</v>
      </c>
      <c r="BA46" s="1"/>
    </row>
    <row r="47" spans="1:53" x14ac:dyDescent="0.25">
      <c r="A47" s="1">
        <v>46</v>
      </c>
      <c r="B47" t="s">
        <v>998</v>
      </c>
      <c r="C47" s="1">
        <f t="shared" si="0"/>
        <v>43</v>
      </c>
      <c r="D47" s="1">
        <f t="shared" si="1"/>
        <v>2</v>
      </c>
      <c r="O47" s="1">
        <v>24</v>
      </c>
      <c r="R47" s="1">
        <v>19</v>
      </c>
      <c r="BA47" s="1"/>
    </row>
    <row r="48" spans="1:53" x14ac:dyDescent="0.25">
      <c r="A48" s="1">
        <v>47</v>
      </c>
      <c r="B48" t="s">
        <v>233</v>
      </c>
      <c r="C48" s="1">
        <f t="shared" si="0"/>
        <v>43</v>
      </c>
      <c r="D48" s="1">
        <f t="shared" si="1"/>
        <v>3</v>
      </c>
      <c r="G48" s="1">
        <v>15</v>
      </c>
      <c r="AO48" s="1">
        <v>15</v>
      </c>
      <c r="AY48" s="1">
        <v>13</v>
      </c>
      <c r="BA48" s="1"/>
    </row>
    <row r="49" spans="1:53" x14ac:dyDescent="0.25">
      <c r="A49" s="1">
        <v>48</v>
      </c>
      <c r="B49" t="s">
        <v>623</v>
      </c>
      <c r="C49" s="1">
        <f t="shared" si="0"/>
        <v>41</v>
      </c>
      <c r="D49" s="1">
        <f t="shared" si="1"/>
        <v>4</v>
      </c>
      <c r="N49" s="1">
        <v>9</v>
      </c>
      <c r="AH49" s="1">
        <v>8</v>
      </c>
      <c r="AM49" s="1">
        <v>14</v>
      </c>
      <c r="AZ49" s="1">
        <v>10</v>
      </c>
      <c r="BA49" s="1"/>
    </row>
    <row r="50" spans="1:53" x14ac:dyDescent="0.25">
      <c r="A50" s="1">
        <v>49</v>
      </c>
      <c r="B50" t="s">
        <v>538</v>
      </c>
      <c r="C50" s="1">
        <f t="shared" si="0"/>
        <v>40</v>
      </c>
      <c r="D50" s="1">
        <f t="shared" si="1"/>
        <v>1</v>
      </c>
      <c r="E50" s="1">
        <v>40</v>
      </c>
      <c r="BA50" s="1"/>
    </row>
    <row r="51" spans="1:53" x14ac:dyDescent="0.25">
      <c r="A51" s="1">
        <v>50</v>
      </c>
      <c r="B51" t="s">
        <v>825</v>
      </c>
      <c r="C51" s="1">
        <f t="shared" si="0"/>
        <v>39</v>
      </c>
      <c r="D51" s="1">
        <f t="shared" si="1"/>
        <v>2</v>
      </c>
      <c r="AW51" s="1">
        <v>21</v>
      </c>
      <c r="AX51" s="1">
        <v>18</v>
      </c>
      <c r="BA51" s="1"/>
    </row>
    <row r="52" spans="1:53" x14ac:dyDescent="0.25">
      <c r="A52" s="1">
        <v>51</v>
      </c>
      <c r="B52" t="s">
        <v>861</v>
      </c>
      <c r="C52" s="1">
        <f t="shared" si="0"/>
        <v>38</v>
      </c>
      <c r="D52" s="1">
        <f t="shared" si="1"/>
        <v>1</v>
      </c>
      <c r="AR52" s="1">
        <v>38</v>
      </c>
      <c r="BA52" s="1"/>
    </row>
    <row r="53" spans="1:53" x14ac:dyDescent="0.25">
      <c r="A53" s="1">
        <v>52</v>
      </c>
      <c r="B53" t="s">
        <v>893</v>
      </c>
      <c r="C53" s="1">
        <f t="shared" si="0"/>
        <v>36</v>
      </c>
      <c r="D53" s="1">
        <f t="shared" si="1"/>
        <v>2</v>
      </c>
      <c r="AH53" s="1">
        <v>13</v>
      </c>
      <c r="AL53" s="1">
        <v>23</v>
      </c>
      <c r="BA53" s="1"/>
    </row>
    <row r="54" spans="1:53" x14ac:dyDescent="0.25">
      <c r="A54" s="1">
        <v>53</v>
      </c>
      <c r="B54" t="s">
        <v>869</v>
      </c>
      <c r="C54" s="1">
        <f t="shared" si="0"/>
        <v>36</v>
      </c>
      <c r="D54" s="1">
        <f t="shared" si="1"/>
        <v>2</v>
      </c>
      <c r="AQ54" s="1">
        <v>18</v>
      </c>
      <c r="AZ54" s="1">
        <v>18</v>
      </c>
      <c r="BA54" s="1"/>
    </row>
    <row r="55" spans="1:53" x14ac:dyDescent="0.25">
      <c r="A55" s="1">
        <v>54</v>
      </c>
      <c r="B55" t="s">
        <v>952</v>
      </c>
      <c r="C55" s="1">
        <f t="shared" si="0"/>
        <v>36</v>
      </c>
      <c r="D55" s="1">
        <f t="shared" si="1"/>
        <v>2</v>
      </c>
      <c r="V55" s="1">
        <v>21</v>
      </c>
      <c r="AB55" s="1">
        <v>15</v>
      </c>
      <c r="BA55" s="1"/>
    </row>
    <row r="56" spans="1:53" x14ac:dyDescent="0.25">
      <c r="A56" s="1">
        <v>55</v>
      </c>
      <c r="B56" t="s">
        <v>890</v>
      </c>
      <c r="C56" s="1">
        <f t="shared" si="0"/>
        <v>36</v>
      </c>
      <c r="D56" s="1">
        <f t="shared" si="1"/>
        <v>2</v>
      </c>
      <c r="AF56" s="1">
        <v>15</v>
      </c>
      <c r="AM56" s="1">
        <v>21</v>
      </c>
      <c r="BA56" s="1"/>
    </row>
    <row r="57" spans="1:53" x14ac:dyDescent="0.25">
      <c r="A57" s="1">
        <v>56</v>
      </c>
      <c r="B57" t="s">
        <v>1012</v>
      </c>
      <c r="C57" s="1">
        <f t="shared" si="0"/>
        <v>36</v>
      </c>
      <c r="D57" s="1">
        <f t="shared" si="1"/>
        <v>2</v>
      </c>
      <c r="G57" s="1">
        <v>21</v>
      </c>
      <c r="P57" s="1">
        <v>15</v>
      </c>
      <c r="BA57" s="1"/>
    </row>
    <row r="58" spans="1:53" x14ac:dyDescent="0.25">
      <c r="A58" s="1">
        <v>57</v>
      </c>
      <c r="B58" t="s">
        <v>1056</v>
      </c>
      <c r="C58" s="1">
        <f t="shared" si="0"/>
        <v>35</v>
      </c>
      <c r="D58" s="1">
        <f t="shared" si="1"/>
        <v>1</v>
      </c>
      <c r="G58" s="1">
        <v>35</v>
      </c>
      <c r="BA58" s="1"/>
    </row>
    <row r="59" spans="1:53" x14ac:dyDescent="0.25">
      <c r="A59" s="1">
        <v>58</v>
      </c>
      <c r="B59" t="s">
        <v>895</v>
      </c>
      <c r="C59" s="1">
        <f t="shared" si="0"/>
        <v>35</v>
      </c>
      <c r="D59" s="1">
        <f t="shared" si="1"/>
        <v>1</v>
      </c>
      <c r="AL59" s="1">
        <v>35</v>
      </c>
      <c r="BA59" s="1"/>
    </row>
    <row r="60" spans="1:53" x14ac:dyDescent="0.25">
      <c r="A60" s="1">
        <v>59</v>
      </c>
      <c r="B60" t="s">
        <v>1009</v>
      </c>
      <c r="C60" s="1">
        <f t="shared" si="0"/>
        <v>33</v>
      </c>
      <c r="D60" s="1">
        <f t="shared" si="1"/>
        <v>1</v>
      </c>
      <c r="O60" s="1">
        <v>33</v>
      </c>
      <c r="BA60" s="1"/>
    </row>
    <row r="61" spans="1:53" x14ac:dyDescent="0.25">
      <c r="A61" s="1">
        <v>60</v>
      </c>
      <c r="B61" t="s">
        <v>856</v>
      </c>
      <c r="C61" s="1">
        <f t="shared" si="0"/>
        <v>33</v>
      </c>
      <c r="D61" s="1">
        <f t="shared" si="1"/>
        <v>1</v>
      </c>
      <c r="AR61" s="1">
        <v>33</v>
      </c>
      <c r="BA61" s="1"/>
    </row>
    <row r="62" spans="1:53" x14ac:dyDescent="0.25">
      <c r="A62" s="1">
        <v>61</v>
      </c>
      <c r="B62" t="s">
        <v>867</v>
      </c>
      <c r="C62" s="1">
        <f t="shared" si="0"/>
        <v>32</v>
      </c>
      <c r="D62" s="1">
        <f t="shared" si="1"/>
        <v>2</v>
      </c>
      <c r="AO62" s="1">
        <v>14</v>
      </c>
      <c r="AQ62" s="1">
        <v>18</v>
      </c>
      <c r="BA62" s="1"/>
    </row>
    <row r="63" spans="1:53" x14ac:dyDescent="0.25">
      <c r="A63" s="1">
        <v>62</v>
      </c>
      <c r="B63" t="s">
        <v>858</v>
      </c>
      <c r="C63" s="1">
        <f t="shared" si="0"/>
        <v>32</v>
      </c>
      <c r="D63" s="1">
        <f t="shared" si="1"/>
        <v>1</v>
      </c>
      <c r="AR63" s="1">
        <v>32</v>
      </c>
      <c r="BA63" s="1"/>
    </row>
    <row r="64" spans="1:53" x14ac:dyDescent="0.25">
      <c r="A64" s="1">
        <v>63</v>
      </c>
      <c r="B64" t="s">
        <v>990</v>
      </c>
      <c r="C64" s="1">
        <f t="shared" si="0"/>
        <v>32</v>
      </c>
      <c r="D64" s="1">
        <f t="shared" si="1"/>
        <v>1</v>
      </c>
      <c r="S64" s="1">
        <v>32</v>
      </c>
      <c r="BA64" s="1"/>
    </row>
    <row r="65" spans="1:53" x14ac:dyDescent="0.25">
      <c r="A65" s="1">
        <v>64</v>
      </c>
      <c r="B65" t="s">
        <v>1057</v>
      </c>
      <c r="C65" s="1">
        <f t="shared" si="0"/>
        <v>31</v>
      </c>
      <c r="D65" s="1">
        <f t="shared" si="1"/>
        <v>1</v>
      </c>
      <c r="G65" s="1">
        <v>31</v>
      </c>
      <c r="BA65" s="1"/>
    </row>
    <row r="66" spans="1:53" x14ac:dyDescent="0.25">
      <c r="A66" s="1">
        <v>65</v>
      </c>
      <c r="B66" t="s">
        <v>860</v>
      </c>
      <c r="C66" s="1">
        <f t="shared" ref="C66:C129" si="2">SUM(E66:BA66)</f>
        <v>31</v>
      </c>
      <c r="D66" s="1">
        <f t="shared" ref="D66:D129" si="3">COUNT(E66:BA66)</f>
        <v>1</v>
      </c>
      <c r="AR66" s="1">
        <v>31</v>
      </c>
      <c r="BA66" s="1"/>
    </row>
    <row r="67" spans="1:53" x14ac:dyDescent="0.25">
      <c r="A67" s="1">
        <v>66</v>
      </c>
      <c r="B67" t="s">
        <v>928</v>
      </c>
      <c r="C67" s="1">
        <f t="shared" si="2"/>
        <v>31</v>
      </c>
      <c r="D67" s="1">
        <f t="shared" si="3"/>
        <v>1</v>
      </c>
      <c r="AG67" s="1">
        <v>31</v>
      </c>
      <c r="BA67" s="1"/>
    </row>
    <row r="68" spans="1:53" x14ac:dyDescent="0.25">
      <c r="A68" s="1">
        <v>67</v>
      </c>
      <c r="B68" t="s">
        <v>991</v>
      </c>
      <c r="C68" s="1">
        <f t="shared" si="2"/>
        <v>30</v>
      </c>
      <c r="D68" s="1">
        <f t="shared" si="3"/>
        <v>1</v>
      </c>
      <c r="S68" s="1">
        <v>30</v>
      </c>
      <c r="BA68" s="1"/>
    </row>
    <row r="69" spans="1:53" x14ac:dyDescent="0.25">
      <c r="A69" s="1">
        <v>68</v>
      </c>
      <c r="B69" t="s">
        <v>973</v>
      </c>
      <c r="C69" s="1">
        <f t="shared" si="2"/>
        <v>30</v>
      </c>
      <c r="D69" s="1">
        <f t="shared" si="3"/>
        <v>1</v>
      </c>
      <c r="V69" s="1">
        <v>30</v>
      </c>
      <c r="BA69" s="1"/>
    </row>
    <row r="70" spans="1:53" x14ac:dyDescent="0.25">
      <c r="A70" s="1">
        <v>69</v>
      </c>
      <c r="B70" t="s">
        <v>942</v>
      </c>
      <c r="C70" s="1">
        <f t="shared" si="2"/>
        <v>30</v>
      </c>
      <c r="D70" s="1">
        <f t="shared" si="3"/>
        <v>1</v>
      </c>
      <c r="AD70" s="1">
        <v>30</v>
      </c>
      <c r="BA70" s="1"/>
    </row>
    <row r="71" spans="1:53" x14ac:dyDescent="0.25">
      <c r="A71" s="1">
        <v>70</v>
      </c>
      <c r="B71" t="s">
        <v>1029</v>
      </c>
      <c r="C71" s="1">
        <f t="shared" si="2"/>
        <v>29</v>
      </c>
      <c r="D71" s="1">
        <f t="shared" si="3"/>
        <v>1</v>
      </c>
      <c r="M71" s="1">
        <v>29</v>
      </c>
      <c r="BA71" s="1"/>
    </row>
    <row r="72" spans="1:53" x14ac:dyDescent="0.25">
      <c r="A72" s="1">
        <v>71</v>
      </c>
      <c r="B72" t="s">
        <v>862</v>
      </c>
      <c r="C72" s="1">
        <f t="shared" si="2"/>
        <v>29</v>
      </c>
      <c r="D72" s="1">
        <f t="shared" si="3"/>
        <v>1</v>
      </c>
      <c r="AR72" s="1">
        <v>29</v>
      </c>
      <c r="BA72" s="1"/>
    </row>
    <row r="73" spans="1:53" x14ac:dyDescent="0.25">
      <c r="A73" s="1">
        <v>72</v>
      </c>
      <c r="B73" t="s">
        <v>859</v>
      </c>
      <c r="C73" s="1">
        <f t="shared" si="2"/>
        <v>29</v>
      </c>
      <c r="D73" s="1">
        <f t="shared" si="3"/>
        <v>1</v>
      </c>
      <c r="AR73" s="1">
        <v>29</v>
      </c>
      <c r="BA73" s="1"/>
    </row>
    <row r="74" spans="1:53" x14ac:dyDescent="0.25">
      <c r="A74" s="1">
        <v>73</v>
      </c>
      <c r="B74" t="s">
        <v>805</v>
      </c>
      <c r="C74" s="1">
        <f t="shared" si="2"/>
        <v>29</v>
      </c>
      <c r="D74" s="1">
        <f t="shared" si="3"/>
        <v>1</v>
      </c>
      <c r="BA74" s="1">
        <v>29</v>
      </c>
    </row>
    <row r="75" spans="1:53" x14ac:dyDescent="0.25">
      <c r="A75" s="1">
        <v>74</v>
      </c>
      <c r="B75" t="s">
        <v>838</v>
      </c>
      <c r="C75" s="1">
        <f t="shared" si="2"/>
        <v>29</v>
      </c>
      <c r="D75" s="1">
        <f t="shared" si="3"/>
        <v>1</v>
      </c>
      <c r="AV75" s="1">
        <v>29</v>
      </c>
      <c r="BA75" s="1"/>
    </row>
    <row r="76" spans="1:53" x14ac:dyDescent="0.25">
      <c r="A76" s="1">
        <v>75</v>
      </c>
      <c r="B76" t="s">
        <v>1073</v>
      </c>
      <c r="C76" s="1">
        <f t="shared" si="2"/>
        <v>28</v>
      </c>
      <c r="D76" s="1">
        <f t="shared" si="3"/>
        <v>1</v>
      </c>
      <c r="E76" s="1">
        <v>28</v>
      </c>
      <c r="BA76" s="1"/>
    </row>
    <row r="77" spans="1:53" x14ac:dyDescent="0.25">
      <c r="A77" s="1">
        <v>76</v>
      </c>
      <c r="B77" t="s">
        <v>1064</v>
      </c>
      <c r="C77" s="1">
        <f t="shared" si="2"/>
        <v>28</v>
      </c>
      <c r="D77" s="1">
        <f t="shared" si="3"/>
        <v>1</v>
      </c>
      <c r="F77" s="1">
        <v>28</v>
      </c>
      <c r="BA77" s="1"/>
    </row>
    <row r="78" spans="1:53" x14ac:dyDescent="0.25">
      <c r="A78" s="1">
        <v>77</v>
      </c>
      <c r="B78" t="s">
        <v>976</v>
      </c>
      <c r="C78" s="1">
        <f t="shared" si="2"/>
        <v>28</v>
      </c>
      <c r="D78" s="1">
        <f t="shared" si="3"/>
        <v>1</v>
      </c>
      <c r="V78" s="1">
        <v>28</v>
      </c>
      <c r="BA78" s="1"/>
    </row>
    <row r="79" spans="1:53" x14ac:dyDescent="0.25">
      <c r="A79" s="1">
        <v>78</v>
      </c>
      <c r="B79" t="s">
        <v>1054</v>
      </c>
      <c r="C79" s="1">
        <f t="shared" si="2"/>
        <v>27</v>
      </c>
      <c r="D79" s="1">
        <f t="shared" si="3"/>
        <v>1</v>
      </c>
      <c r="H79" s="1">
        <v>27</v>
      </c>
      <c r="BA79" s="1"/>
    </row>
    <row r="80" spans="1:53" x14ac:dyDescent="0.25">
      <c r="A80" s="1">
        <v>79</v>
      </c>
      <c r="B80" t="s">
        <v>1024</v>
      </c>
      <c r="C80" s="1">
        <f t="shared" si="2"/>
        <v>27</v>
      </c>
      <c r="D80" s="1">
        <f t="shared" si="3"/>
        <v>1</v>
      </c>
      <c r="M80" s="1">
        <v>27</v>
      </c>
      <c r="BA80" s="1"/>
    </row>
    <row r="81" spans="1:53" x14ac:dyDescent="0.25">
      <c r="A81" s="1">
        <v>80</v>
      </c>
      <c r="B81" t="s">
        <v>926</v>
      </c>
      <c r="C81" s="1">
        <f t="shared" si="2"/>
        <v>27</v>
      </c>
      <c r="D81" s="1">
        <f t="shared" si="3"/>
        <v>1</v>
      </c>
      <c r="AG81" s="1">
        <v>27</v>
      </c>
      <c r="BA81" s="1"/>
    </row>
    <row r="82" spans="1:53" x14ac:dyDescent="0.25">
      <c r="A82" s="1">
        <v>81</v>
      </c>
      <c r="B82" t="s">
        <v>885</v>
      </c>
      <c r="C82" s="1">
        <f t="shared" si="2"/>
        <v>27</v>
      </c>
      <c r="D82" s="1">
        <f t="shared" si="3"/>
        <v>2</v>
      </c>
      <c r="AA82" s="1">
        <v>13</v>
      </c>
      <c r="AM82" s="1">
        <v>14</v>
      </c>
      <c r="BA82" s="1"/>
    </row>
    <row r="83" spans="1:53" x14ac:dyDescent="0.25">
      <c r="A83" s="1">
        <v>82</v>
      </c>
      <c r="B83" t="s">
        <v>915</v>
      </c>
      <c r="C83" s="1">
        <f t="shared" si="2"/>
        <v>27</v>
      </c>
      <c r="D83" s="1">
        <f t="shared" si="3"/>
        <v>1</v>
      </c>
      <c r="AI83" s="1">
        <v>27</v>
      </c>
      <c r="BA83" s="1"/>
    </row>
    <row r="84" spans="1:53" x14ac:dyDescent="0.25">
      <c r="A84" s="1">
        <v>83</v>
      </c>
      <c r="B84" t="s">
        <v>1007</v>
      </c>
      <c r="C84" s="1">
        <f t="shared" si="2"/>
        <v>26</v>
      </c>
      <c r="D84" s="1">
        <f t="shared" si="3"/>
        <v>1</v>
      </c>
      <c r="O84" s="1">
        <v>26</v>
      </c>
      <c r="BA84" s="1"/>
    </row>
    <row r="85" spans="1:53" x14ac:dyDescent="0.25">
      <c r="A85" s="1">
        <v>84</v>
      </c>
      <c r="B85" t="s">
        <v>963</v>
      </c>
      <c r="C85" s="1">
        <f t="shared" si="2"/>
        <v>26</v>
      </c>
      <c r="D85" s="1">
        <f t="shared" si="3"/>
        <v>1</v>
      </c>
      <c r="Y85" s="1">
        <v>26</v>
      </c>
      <c r="BA85" s="1"/>
    </row>
    <row r="86" spans="1:53" x14ac:dyDescent="0.25">
      <c r="A86" s="1">
        <v>85</v>
      </c>
      <c r="B86" t="s">
        <v>1058</v>
      </c>
      <c r="C86" s="1">
        <f t="shared" si="2"/>
        <v>25</v>
      </c>
      <c r="D86" s="1">
        <f t="shared" si="3"/>
        <v>1</v>
      </c>
      <c r="G86" s="1">
        <v>25</v>
      </c>
      <c r="BA86" s="1"/>
    </row>
    <row r="87" spans="1:53" x14ac:dyDescent="0.25">
      <c r="A87" s="1">
        <v>86</v>
      </c>
      <c r="B87" t="s">
        <v>615</v>
      </c>
      <c r="C87" s="1">
        <f t="shared" si="2"/>
        <v>25</v>
      </c>
      <c r="D87" s="1">
        <f t="shared" si="3"/>
        <v>1</v>
      </c>
      <c r="H87" s="1">
        <v>25</v>
      </c>
      <c r="BA87" s="1"/>
    </row>
    <row r="88" spans="1:53" x14ac:dyDescent="0.25">
      <c r="A88" s="1">
        <v>87</v>
      </c>
      <c r="B88" t="s">
        <v>1043</v>
      </c>
      <c r="C88" s="1">
        <f t="shared" si="2"/>
        <v>25</v>
      </c>
      <c r="D88" s="1">
        <f t="shared" si="3"/>
        <v>1</v>
      </c>
      <c r="J88" s="1">
        <v>25</v>
      </c>
      <c r="BA88" s="1"/>
    </row>
    <row r="89" spans="1:53" x14ac:dyDescent="0.25">
      <c r="A89" s="1">
        <v>88</v>
      </c>
      <c r="B89" t="s">
        <v>948</v>
      </c>
      <c r="C89" s="1">
        <f t="shared" si="2"/>
        <v>25</v>
      </c>
      <c r="D89" s="1">
        <f t="shared" si="3"/>
        <v>1</v>
      </c>
      <c r="AC89" s="1">
        <v>25</v>
      </c>
      <c r="BA89" s="1"/>
    </row>
    <row r="90" spans="1:53" x14ac:dyDescent="0.25">
      <c r="A90" s="1">
        <v>89</v>
      </c>
      <c r="B90" t="s">
        <v>907</v>
      </c>
      <c r="C90" s="1">
        <f t="shared" si="2"/>
        <v>25</v>
      </c>
      <c r="D90" s="1">
        <f t="shared" si="3"/>
        <v>1</v>
      </c>
      <c r="AJ90" s="1">
        <v>25</v>
      </c>
      <c r="BA90" s="1"/>
    </row>
    <row r="91" spans="1:53" x14ac:dyDescent="0.25">
      <c r="A91" s="1">
        <v>90</v>
      </c>
      <c r="B91" t="s">
        <v>899</v>
      </c>
      <c r="C91" s="1">
        <f t="shared" si="2"/>
        <v>25</v>
      </c>
      <c r="D91" s="1">
        <f t="shared" si="3"/>
        <v>1</v>
      </c>
      <c r="AK91" s="1">
        <v>25</v>
      </c>
      <c r="BA91" s="1"/>
    </row>
    <row r="92" spans="1:53" x14ac:dyDescent="0.25">
      <c r="A92" s="1">
        <v>91</v>
      </c>
      <c r="B92" t="s">
        <v>848</v>
      </c>
      <c r="C92" s="1">
        <f t="shared" si="2"/>
        <v>25</v>
      </c>
      <c r="D92" s="1">
        <f t="shared" si="3"/>
        <v>1</v>
      </c>
      <c r="AT92" s="1">
        <v>25</v>
      </c>
      <c r="BA92" s="1"/>
    </row>
    <row r="93" spans="1:53" x14ac:dyDescent="0.25">
      <c r="A93" s="1">
        <v>92</v>
      </c>
      <c r="B93" t="s">
        <v>832</v>
      </c>
      <c r="C93" s="1">
        <f t="shared" si="2"/>
        <v>25</v>
      </c>
      <c r="D93" s="1">
        <f t="shared" si="3"/>
        <v>2</v>
      </c>
      <c r="AB93" s="1">
        <v>18</v>
      </c>
      <c r="AZ93" s="1">
        <v>7</v>
      </c>
      <c r="BA93" s="1"/>
    </row>
    <row r="94" spans="1:53" x14ac:dyDescent="0.25">
      <c r="A94" s="1">
        <v>93</v>
      </c>
      <c r="B94" t="s">
        <v>819</v>
      </c>
      <c r="C94" s="1">
        <f t="shared" si="2"/>
        <v>25</v>
      </c>
      <c r="D94" s="1">
        <f t="shared" si="3"/>
        <v>1</v>
      </c>
      <c r="AY94" s="1">
        <v>25</v>
      </c>
      <c r="BA94" s="1"/>
    </row>
    <row r="95" spans="1:53" x14ac:dyDescent="0.25">
      <c r="A95" s="1">
        <v>94</v>
      </c>
      <c r="B95" t="s">
        <v>802</v>
      </c>
      <c r="C95" s="1">
        <f t="shared" si="2"/>
        <v>25</v>
      </c>
      <c r="D95" s="1">
        <f t="shared" si="3"/>
        <v>1</v>
      </c>
      <c r="BA95" s="1">
        <v>25</v>
      </c>
    </row>
    <row r="96" spans="1:53" x14ac:dyDescent="0.25">
      <c r="A96" s="1">
        <v>95</v>
      </c>
      <c r="B96" t="s">
        <v>1059</v>
      </c>
      <c r="C96" s="1">
        <f t="shared" si="2"/>
        <v>24</v>
      </c>
      <c r="D96" s="1">
        <f t="shared" si="3"/>
        <v>1</v>
      </c>
      <c r="G96" s="1">
        <v>24</v>
      </c>
      <c r="BA96" s="1"/>
    </row>
    <row r="97" spans="1:53" x14ac:dyDescent="0.25">
      <c r="A97" s="1">
        <v>96</v>
      </c>
      <c r="B97" t="s">
        <v>917</v>
      </c>
      <c r="C97" s="1">
        <f t="shared" si="2"/>
        <v>24</v>
      </c>
      <c r="D97" s="1">
        <f t="shared" si="3"/>
        <v>1</v>
      </c>
      <c r="AI97" s="1">
        <v>24</v>
      </c>
      <c r="BA97" s="1"/>
    </row>
    <row r="98" spans="1:53" x14ac:dyDescent="0.25">
      <c r="A98" s="1">
        <v>97</v>
      </c>
      <c r="B98" t="s">
        <v>841</v>
      </c>
      <c r="C98" s="1">
        <f t="shared" si="2"/>
        <v>24</v>
      </c>
      <c r="D98" s="1">
        <f t="shared" si="3"/>
        <v>1</v>
      </c>
      <c r="AU98" s="1">
        <v>24</v>
      </c>
      <c r="BA98" s="1"/>
    </row>
    <row r="99" spans="1:53" x14ac:dyDescent="0.25">
      <c r="A99" s="1">
        <v>98</v>
      </c>
      <c r="B99" t="s">
        <v>91</v>
      </c>
      <c r="C99" s="1">
        <f t="shared" si="2"/>
        <v>24</v>
      </c>
      <c r="D99" s="1">
        <f t="shared" si="3"/>
        <v>1</v>
      </c>
      <c r="AJ99" s="1">
        <v>24</v>
      </c>
      <c r="BA99" s="1"/>
    </row>
    <row r="100" spans="1:53" x14ac:dyDescent="0.25">
      <c r="A100" s="1">
        <v>99</v>
      </c>
      <c r="B100" t="s">
        <v>974</v>
      </c>
      <c r="C100" s="1">
        <f t="shared" si="2"/>
        <v>24</v>
      </c>
      <c r="D100" s="1">
        <f t="shared" si="3"/>
        <v>2</v>
      </c>
      <c r="U100" s="1">
        <v>18</v>
      </c>
      <c r="V100" s="1">
        <v>6</v>
      </c>
      <c r="BA100" s="1"/>
    </row>
    <row r="101" spans="1:53" x14ac:dyDescent="0.25">
      <c r="A101" s="1">
        <v>100</v>
      </c>
      <c r="B101" t="s">
        <v>914</v>
      </c>
      <c r="C101" s="1">
        <f t="shared" si="2"/>
        <v>24</v>
      </c>
      <c r="D101" s="1">
        <f t="shared" si="3"/>
        <v>1</v>
      </c>
      <c r="AI101" s="1">
        <v>24</v>
      </c>
      <c r="BA101" s="1"/>
    </row>
    <row r="102" spans="1:53" x14ac:dyDescent="0.25">
      <c r="A102" s="1">
        <v>101</v>
      </c>
      <c r="B102" t="s">
        <v>864</v>
      </c>
      <c r="C102" s="1">
        <f t="shared" si="2"/>
        <v>24</v>
      </c>
      <c r="D102" s="1">
        <f t="shared" si="3"/>
        <v>1</v>
      </c>
      <c r="AQ102" s="1">
        <v>24</v>
      </c>
      <c r="BA102" s="1"/>
    </row>
    <row r="103" spans="1:53" x14ac:dyDescent="0.25">
      <c r="A103" s="1">
        <v>102</v>
      </c>
      <c r="B103" t="s">
        <v>1055</v>
      </c>
      <c r="C103" s="1">
        <f t="shared" si="2"/>
        <v>23</v>
      </c>
      <c r="D103" s="1">
        <f t="shared" si="3"/>
        <v>1</v>
      </c>
      <c r="H103" s="1">
        <v>23</v>
      </c>
      <c r="BA103" s="1"/>
    </row>
    <row r="104" spans="1:53" x14ac:dyDescent="0.25">
      <c r="A104" s="1">
        <v>103</v>
      </c>
      <c r="B104" t="s">
        <v>844</v>
      </c>
      <c r="C104" s="1">
        <f t="shared" si="2"/>
        <v>23</v>
      </c>
      <c r="D104" s="1">
        <f t="shared" si="3"/>
        <v>1</v>
      </c>
      <c r="AT104" s="1">
        <v>23</v>
      </c>
      <c r="BA104" s="1"/>
    </row>
    <row r="105" spans="1:53" x14ac:dyDescent="0.25">
      <c r="A105" s="1">
        <v>104</v>
      </c>
      <c r="B105" t="s">
        <v>957</v>
      </c>
      <c r="C105" s="1">
        <f t="shared" si="2"/>
        <v>23</v>
      </c>
      <c r="D105" s="1">
        <f t="shared" si="3"/>
        <v>1</v>
      </c>
      <c r="Z105" s="1">
        <v>23</v>
      </c>
      <c r="BA105" s="1"/>
    </row>
    <row r="106" spans="1:53" x14ac:dyDescent="0.25">
      <c r="A106" s="1">
        <v>105</v>
      </c>
      <c r="B106" t="s">
        <v>834</v>
      </c>
      <c r="C106" s="1">
        <f t="shared" si="2"/>
        <v>23</v>
      </c>
      <c r="D106" s="1">
        <f t="shared" si="3"/>
        <v>1</v>
      </c>
      <c r="AV106" s="1">
        <v>23</v>
      </c>
      <c r="BA106" s="1"/>
    </row>
    <row r="107" spans="1:53" x14ac:dyDescent="0.25">
      <c r="A107" s="1">
        <v>106</v>
      </c>
      <c r="B107" t="s">
        <v>849</v>
      </c>
      <c r="C107" s="1">
        <f t="shared" si="2"/>
        <v>23</v>
      </c>
      <c r="D107" s="1">
        <f t="shared" si="3"/>
        <v>1</v>
      </c>
      <c r="AT107" s="1">
        <v>23</v>
      </c>
      <c r="BA107" s="1"/>
    </row>
    <row r="108" spans="1:53" x14ac:dyDescent="0.25">
      <c r="A108" s="1">
        <v>107</v>
      </c>
      <c r="B108" t="s">
        <v>965</v>
      </c>
      <c r="C108" s="1">
        <f t="shared" si="2"/>
        <v>23</v>
      </c>
      <c r="D108" s="1">
        <f t="shared" si="3"/>
        <v>1</v>
      </c>
      <c r="X108" s="1">
        <v>23</v>
      </c>
      <c r="BA108" s="1"/>
    </row>
    <row r="109" spans="1:53" x14ac:dyDescent="0.25">
      <c r="A109" s="1">
        <v>108</v>
      </c>
      <c r="B109" t="s">
        <v>958</v>
      </c>
      <c r="C109" s="1">
        <f t="shared" si="2"/>
        <v>23</v>
      </c>
      <c r="D109" s="1">
        <f t="shared" si="3"/>
        <v>1</v>
      </c>
      <c r="Z109" s="1">
        <v>23</v>
      </c>
      <c r="BA109" s="1"/>
    </row>
    <row r="110" spans="1:53" x14ac:dyDescent="0.25">
      <c r="A110" s="1">
        <v>109</v>
      </c>
      <c r="B110" t="s">
        <v>234</v>
      </c>
      <c r="C110" s="1">
        <f t="shared" si="2"/>
        <v>23</v>
      </c>
      <c r="D110" s="1">
        <f t="shared" si="3"/>
        <v>1</v>
      </c>
      <c r="AU110" s="1">
        <v>23</v>
      </c>
      <c r="BA110" s="1"/>
    </row>
    <row r="111" spans="1:53" x14ac:dyDescent="0.25">
      <c r="A111" s="1">
        <v>110</v>
      </c>
      <c r="B111" t="s">
        <v>845</v>
      </c>
      <c r="C111" s="1">
        <f t="shared" si="2"/>
        <v>23</v>
      </c>
      <c r="D111" s="1">
        <f t="shared" si="3"/>
        <v>1</v>
      </c>
      <c r="AT111" s="1">
        <v>23</v>
      </c>
      <c r="BA111" s="1"/>
    </row>
    <row r="112" spans="1:53" x14ac:dyDescent="0.25">
      <c r="A112" s="1">
        <v>111</v>
      </c>
      <c r="B112" t="s">
        <v>1074</v>
      </c>
      <c r="C112" s="1">
        <f t="shared" si="2"/>
        <v>22</v>
      </c>
      <c r="D112" s="1">
        <f t="shared" si="3"/>
        <v>1</v>
      </c>
      <c r="E112" s="1">
        <v>22</v>
      </c>
      <c r="BA112" s="1"/>
    </row>
    <row r="113" spans="1:53" x14ac:dyDescent="0.25">
      <c r="A113" s="1">
        <v>112</v>
      </c>
      <c r="B113" t="s">
        <v>1066</v>
      </c>
      <c r="C113" s="1">
        <f t="shared" si="2"/>
        <v>22</v>
      </c>
      <c r="D113" s="1">
        <f t="shared" si="3"/>
        <v>1</v>
      </c>
      <c r="F113" s="1">
        <v>22</v>
      </c>
      <c r="BA113" s="1"/>
    </row>
    <row r="114" spans="1:53" x14ac:dyDescent="0.25">
      <c r="A114" s="1">
        <v>113</v>
      </c>
      <c r="B114" t="s">
        <v>1067</v>
      </c>
      <c r="C114" s="1">
        <f t="shared" si="2"/>
        <v>22</v>
      </c>
      <c r="D114" s="1">
        <f t="shared" si="3"/>
        <v>1</v>
      </c>
      <c r="F114" s="1">
        <v>22</v>
      </c>
      <c r="BA114" s="1"/>
    </row>
    <row r="115" spans="1:53" x14ac:dyDescent="0.25">
      <c r="A115" s="1">
        <v>114</v>
      </c>
      <c r="B115" t="s">
        <v>1053</v>
      </c>
      <c r="C115" s="1">
        <f t="shared" si="2"/>
        <v>22</v>
      </c>
      <c r="D115" s="1">
        <f t="shared" si="3"/>
        <v>1</v>
      </c>
      <c r="H115" s="1">
        <v>22</v>
      </c>
      <c r="BA115" s="1"/>
    </row>
    <row r="116" spans="1:53" x14ac:dyDescent="0.25">
      <c r="A116" s="1">
        <v>115</v>
      </c>
      <c r="B116" t="s">
        <v>298</v>
      </c>
      <c r="C116" s="1">
        <f t="shared" si="2"/>
        <v>22</v>
      </c>
      <c r="D116" s="1">
        <f t="shared" si="3"/>
        <v>1</v>
      </c>
      <c r="O116" s="1">
        <v>22</v>
      </c>
      <c r="BA116" s="1"/>
    </row>
    <row r="117" spans="1:53" x14ac:dyDescent="0.25">
      <c r="A117" s="1">
        <v>116</v>
      </c>
      <c r="B117" s="54" t="s">
        <v>1014</v>
      </c>
      <c r="C117" s="1">
        <f t="shared" si="2"/>
        <v>22</v>
      </c>
      <c r="D117" s="1">
        <f t="shared" si="3"/>
        <v>1</v>
      </c>
      <c r="P117" s="1">
        <v>22</v>
      </c>
      <c r="BA117" s="1"/>
    </row>
    <row r="118" spans="1:53" x14ac:dyDescent="0.25">
      <c r="A118" s="1">
        <v>117</v>
      </c>
      <c r="B118" t="s">
        <v>857</v>
      </c>
      <c r="C118" s="1">
        <f t="shared" si="2"/>
        <v>22</v>
      </c>
      <c r="D118" s="1">
        <f t="shared" si="3"/>
        <v>1</v>
      </c>
      <c r="AR118" s="1">
        <v>22</v>
      </c>
      <c r="BA118" s="1"/>
    </row>
    <row r="119" spans="1:53" x14ac:dyDescent="0.25">
      <c r="A119" s="1">
        <v>118</v>
      </c>
      <c r="B119" t="s">
        <v>86</v>
      </c>
      <c r="C119" s="1">
        <f t="shared" si="2"/>
        <v>22</v>
      </c>
      <c r="D119" s="1">
        <f t="shared" si="3"/>
        <v>1</v>
      </c>
      <c r="AW119" s="1">
        <v>22</v>
      </c>
      <c r="BA119" s="1"/>
    </row>
    <row r="120" spans="1:53" x14ac:dyDescent="0.25">
      <c r="A120" s="1">
        <v>119</v>
      </c>
      <c r="B120" t="s">
        <v>897</v>
      </c>
      <c r="C120" s="1">
        <f t="shared" si="2"/>
        <v>22</v>
      </c>
      <c r="D120" s="1">
        <f t="shared" si="3"/>
        <v>1</v>
      </c>
      <c r="AL120" s="1">
        <v>22</v>
      </c>
      <c r="BA120" s="1"/>
    </row>
    <row r="121" spans="1:53" x14ac:dyDescent="0.25">
      <c r="A121" s="1">
        <v>120</v>
      </c>
      <c r="B121" t="s">
        <v>936</v>
      </c>
      <c r="C121" s="1">
        <f t="shared" si="2"/>
        <v>22</v>
      </c>
      <c r="D121" s="1">
        <f t="shared" si="3"/>
        <v>1</v>
      </c>
      <c r="AF121" s="1">
        <v>22</v>
      </c>
      <c r="BA121" s="1"/>
    </row>
    <row r="122" spans="1:53" x14ac:dyDescent="0.25">
      <c r="A122" s="1">
        <v>121</v>
      </c>
      <c r="B122" t="s">
        <v>1065</v>
      </c>
      <c r="C122" s="1">
        <f t="shared" si="2"/>
        <v>21</v>
      </c>
      <c r="D122" s="1">
        <f t="shared" si="3"/>
        <v>1</v>
      </c>
      <c r="F122" s="1">
        <v>21</v>
      </c>
      <c r="BA122" s="1"/>
    </row>
    <row r="123" spans="1:53" x14ac:dyDescent="0.25">
      <c r="A123" s="1">
        <v>122</v>
      </c>
      <c r="B123" t="s">
        <v>1060</v>
      </c>
      <c r="C123" s="1">
        <f t="shared" si="2"/>
        <v>21</v>
      </c>
      <c r="D123" s="1">
        <f t="shared" si="3"/>
        <v>1</v>
      </c>
      <c r="G123" s="1">
        <v>21</v>
      </c>
      <c r="BA123" s="1"/>
    </row>
    <row r="124" spans="1:53" x14ac:dyDescent="0.25">
      <c r="A124" s="1">
        <v>123</v>
      </c>
      <c r="B124" t="s">
        <v>1061</v>
      </c>
      <c r="C124" s="1">
        <f t="shared" si="2"/>
        <v>21</v>
      </c>
      <c r="D124" s="1">
        <f t="shared" si="3"/>
        <v>1</v>
      </c>
      <c r="G124" s="1">
        <v>21</v>
      </c>
      <c r="BA124" s="1"/>
    </row>
    <row r="125" spans="1:53" x14ac:dyDescent="0.25">
      <c r="A125" s="1">
        <v>124</v>
      </c>
      <c r="B125" t="s">
        <v>1035</v>
      </c>
      <c r="C125" s="1">
        <f t="shared" si="2"/>
        <v>21</v>
      </c>
      <c r="D125" s="1">
        <f t="shared" si="3"/>
        <v>1</v>
      </c>
      <c r="K125" s="1">
        <v>21</v>
      </c>
      <c r="BA125" s="1"/>
    </row>
    <row r="126" spans="1:53" x14ac:dyDescent="0.25">
      <c r="A126" s="1">
        <v>125</v>
      </c>
      <c r="B126" t="s">
        <v>1027</v>
      </c>
      <c r="C126" s="1">
        <f t="shared" si="2"/>
        <v>21</v>
      </c>
      <c r="D126" s="1">
        <f t="shared" si="3"/>
        <v>1</v>
      </c>
      <c r="M126" s="1">
        <v>21</v>
      </c>
      <c r="BA126" s="1"/>
    </row>
    <row r="127" spans="1:53" x14ac:dyDescent="0.25">
      <c r="A127" s="1">
        <v>126</v>
      </c>
      <c r="B127" t="s">
        <v>876</v>
      </c>
      <c r="C127" s="1">
        <f t="shared" si="2"/>
        <v>21</v>
      </c>
      <c r="D127" s="1">
        <f t="shared" si="3"/>
        <v>1</v>
      </c>
      <c r="AO127" s="1">
        <v>21</v>
      </c>
      <c r="BA127" s="1"/>
    </row>
    <row r="128" spans="1:53" x14ac:dyDescent="0.25">
      <c r="A128" s="1">
        <v>127</v>
      </c>
      <c r="B128" t="s">
        <v>943</v>
      </c>
      <c r="C128" s="1">
        <f t="shared" si="2"/>
        <v>21</v>
      </c>
      <c r="D128" s="1">
        <f t="shared" si="3"/>
        <v>1</v>
      </c>
      <c r="AD128" s="1">
        <v>21</v>
      </c>
      <c r="BA128" s="1"/>
    </row>
    <row r="129" spans="1:53" x14ac:dyDescent="0.25">
      <c r="A129" s="1">
        <v>128</v>
      </c>
      <c r="B129" t="s">
        <v>970</v>
      </c>
      <c r="C129" s="1">
        <f t="shared" si="2"/>
        <v>21</v>
      </c>
      <c r="D129" s="1">
        <f t="shared" si="3"/>
        <v>1</v>
      </c>
      <c r="W129" s="1">
        <v>21</v>
      </c>
      <c r="BA129" s="1"/>
    </row>
    <row r="130" spans="1:53" x14ac:dyDescent="0.25">
      <c r="A130" s="1">
        <v>129</v>
      </c>
      <c r="B130" t="s">
        <v>961</v>
      </c>
      <c r="C130" s="1">
        <f t="shared" ref="C130:C193" si="4">SUM(E130:BA130)</f>
        <v>21</v>
      </c>
      <c r="D130" s="1">
        <f t="shared" ref="D130:D193" si="5">COUNT(E130:BA130)</f>
        <v>1</v>
      </c>
      <c r="Y130" s="1">
        <v>21</v>
      </c>
      <c r="BA130" s="1"/>
    </row>
    <row r="131" spans="1:53" x14ac:dyDescent="0.25">
      <c r="A131" s="1">
        <v>130</v>
      </c>
      <c r="B131" t="s">
        <v>837</v>
      </c>
      <c r="C131" s="1">
        <f t="shared" si="4"/>
        <v>21</v>
      </c>
      <c r="D131" s="1">
        <f t="shared" si="5"/>
        <v>1</v>
      </c>
      <c r="AV131" s="1">
        <v>21</v>
      </c>
      <c r="BA131" s="1"/>
    </row>
    <row r="132" spans="1:53" x14ac:dyDescent="0.25">
      <c r="A132" s="1">
        <v>131</v>
      </c>
      <c r="B132" t="s">
        <v>875</v>
      </c>
      <c r="C132" s="1">
        <f t="shared" si="4"/>
        <v>21</v>
      </c>
      <c r="D132" s="1">
        <f t="shared" si="5"/>
        <v>1</v>
      </c>
      <c r="AO132" s="1">
        <v>21</v>
      </c>
      <c r="BA132" s="1"/>
    </row>
    <row r="133" spans="1:53" x14ac:dyDescent="0.25">
      <c r="A133" s="1">
        <v>132</v>
      </c>
      <c r="B133" t="s">
        <v>959</v>
      </c>
      <c r="C133" s="1">
        <f t="shared" si="4"/>
        <v>21</v>
      </c>
      <c r="D133" s="1">
        <f t="shared" si="5"/>
        <v>1</v>
      </c>
      <c r="Z133" s="1">
        <v>21</v>
      </c>
      <c r="BA133" s="1"/>
    </row>
    <row r="134" spans="1:53" x14ac:dyDescent="0.25">
      <c r="A134" s="1">
        <v>133</v>
      </c>
      <c r="B134" t="s">
        <v>968</v>
      </c>
      <c r="C134" s="1">
        <f t="shared" si="4"/>
        <v>21</v>
      </c>
      <c r="D134" s="1">
        <f t="shared" si="5"/>
        <v>1</v>
      </c>
      <c r="W134" s="1">
        <v>21</v>
      </c>
      <c r="BA134" s="1"/>
    </row>
    <row r="135" spans="1:53" x14ac:dyDescent="0.25">
      <c r="A135" s="1">
        <v>134</v>
      </c>
      <c r="B135" t="s">
        <v>939</v>
      </c>
      <c r="C135" s="1">
        <f t="shared" si="4"/>
        <v>21</v>
      </c>
      <c r="D135" s="1">
        <f t="shared" si="5"/>
        <v>1</v>
      </c>
      <c r="AE135" s="1">
        <v>21</v>
      </c>
      <c r="BA135" s="1"/>
    </row>
    <row r="136" spans="1:53" x14ac:dyDescent="0.25">
      <c r="A136" s="1">
        <v>135</v>
      </c>
      <c r="B136" t="s">
        <v>934</v>
      </c>
      <c r="C136" s="1">
        <f t="shared" si="4"/>
        <v>21</v>
      </c>
      <c r="D136" s="1">
        <f t="shared" si="5"/>
        <v>1</v>
      </c>
      <c r="AF136" s="1">
        <v>21</v>
      </c>
      <c r="BA136" s="1"/>
    </row>
    <row r="137" spans="1:53" x14ac:dyDescent="0.25">
      <c r="A137" s="1">
        <v>136</v>
      </c>
      <c r="B137" t="s">
        <v>755</v>
      </c>
      <c r="C137" s="1">
        <f t="shared" si="4"/>
        <v>21</v>
      </c>
      <c r="D137" s="1">
        <f t="shared" si="5"/>
        <v>1</v>
      </c>
      <c r="AX137" s="1">
        <v>21</v>
      </c>
      <c r="BA137" s="1"/>
    </row>
    <row r="138" spans="1:53" x14ac:dyDescent="0.25">
      <c r="A138" s="1">
        <v>137</v>
      </c>
      <c r="B138" t="s">
        <v>1034</v>
      </c>
      <c r="C138" s="1">
        <f t="shared" si="4"/>
        <v>20</v>
      </c>
      <c r="D138" s="1">
        <f t="shared" si="5"/>
        <v>1</v>
      </c>
      <c r="K138" s="1">
        <v>20</v>
      </c>
      <c r="BA138" s="1"/>
    </row>
    <row r="139" spans="1:53" x14ac:dyDescent="0.25">
      <c r="A139" s="1">
        <v>138</v>
      </c>
      <c r="B139" t="s">
        <v>871</v>
      </c>
      <c r="C139" s="1">
        <f t="shared" si="4"/>
        <v>20</v>
      </c>
      <c r="D139" s="1">
        <f t="shared" si="5"/>
        <v>1</v>
      </c>
      <c r="AP139" s="1">
        <v>20</v>
      </c>
      <c r="BA139" s="1"/>
    </row>
    <row r="140" spans="1:53" x14ac:dyDescent="0.25">
      <c r="A140" s="1">
        <v>139</v>
      </c>
      <c r="B140" t="s">
        <v>945</v>
      </c>
      <c r="C140" s="1">
        <f t="shared" si="4"/>
        <v>20</v>
      </c>
      <c r="D140" s="1">
        <f t="shared" si="5"/>
        <v>1</v>
      </c>
      <c r="AC140" s="1">
        <v>20</v>
      </c>
      <c r="BA140" s="1"/>
    </row>
    <row r="141" spans="1:53" x14ac:dyDescent="0.25">
      <c r="A141" s="1">
        <v>140</v>
      </c>
      <c r="B141" t="s">
        <v>846</v>
      </c>
      <c r="C141" s="1">
        <f t="shared" si="4"/>
        <v>20</v>
      </c>
      <c r="D141" s="1">
        <f t="shared" si="5"/>
        <v>1</v>
      </c>
      <c r="AT141" s="1">
        <v>20</v>
      </c>
      <c r="BA141" s="1"/>
    </row>
    <row r="142" spans="1:53" x14ac:dyDescent="0.25">
      <c r="A142" s="1">
        <v>141</v>
      </c>
      <c r="B142" t="s">
        <v>836</v>
      </c>
      <c r="C142" s="1">
        <f t="shared" si="4"/>
        <v>20</v>
      </c>
      <c r="D142" s="1">
        <f t="shared" si="5"/>
        <v>1</v>
      </c>
      <c r="AV142" s="1">
        <v>20</v>
      </c>
      <c r="BA142" s="1"/>
    </row>
    <row r="143" spans="1:53" x14ac:dyDescent="0.25">
      <c r="A143" s="1">
        <v>142</v>
      </c>
      <c r="B143" t="s">
        <v>829</v>
      </c>
      <c r="C143" s="1">
        <f t="shared" si="4"/>
        <v>20</v>
      </c>
      <c r="D143" s="1">
        <f t="shared" si="5"/>
        <v>1</v>
      </c>
      <c r="AW143" s="1">
        <v>20</v>
      </c>
      <c r="BA143" s="1"/>
    </row>
    <row r="144" spans="1:53" x14ac:dyDescent="0.25">
      <c r="A144" s="1">
        <v>143</v>
      </c>
      <c r="B144" t="s">
        <v>916</v>
      </c>
      <c r="C144" s="1">
        <f t="shared" si="4"/>
        <v>20</v>
      </c>
      <c r="D144" s="1">
        <f t="shared" si="5"/>
        <v>1</v>
      </c>
      <c r="AI144" s="1">
        <v>20</v>
      </c>
      <c r="BA144" s="1"/>
    </row>
    <row r="145" spans="1:53" x14ac:dyDescent="0.25">
      <c r="A145" s="1">
        <v>144</v>
      </c>
      <c r="B145" t="s">
        <v>904</v>
      </c>
      <c r="C145" s="1">
        <f t="shared" si="4"/>
        <v>20</v>
      </c>
      <c r="D145" s="1">
        <f t="shared" si="5"/>
        <v>1</v>
      </c>
      <c r="AJ145" s="1">
        <v>20</v>
      </c>
      <c r="BA145" s="1"/>
    </row>
    <row r="146" spans="1:53" x14ac:dyDescent="0.25">
      <c r="A146" s="1">
        <v>145</v>
      </c>
      <c r="B146" t="s">
        <v>830</v>
      </c>
      <c r="C146" s="1">
        <f t="shared" si="4"/>
        <v>20</v>
      </c>
      <c r="D146" s="1">
        <f t="shared" si="5"/>
        <v>1</v>
      </c>
      <c r="AW146" s="1">
        <v>20</v>
      </c>
      <c r="BA146" s="1"/>
    </row>
    <row r="147" spans="1:53" x14ac:dyDescent="0.25">
      <c r="A147" s="1">
        <v>146</v>
      </c>
      <c r="B147" t="s">
        <v>1075</v>
      </c>
      <c r="C147" s="1">
        <f t="shared" si="4"/>
        <v>19</v>
      </c>
      <c r="D147" s="1">
        <f t="shared" si="5"/>
        <v>1</v>
      </c>
      <c r="E147" s="1">
        <v>19</v>
      </c>
      <c r="BA147" s="1"/>
    </row>
    <row r="148" spans="1:53" x14ac:dyDescent="0.25">
      <c r="A148" s="1">
        <v>147</v>
      </c>
      <c r="B148" t="s">
        <v>1040</v>
      </c>
      <c r="C148" s="1">
        <f t="shared" si="4"/>
        <v>19</v>
      </c>
      <c r="D148" s="1">
        <f t="shared" si="5"/>
        <v>1</v>
      </c>
      <c r="J148" s="1">
        <v>19</v>
      </c>
      <c r="BA148" s="1"/>
    </row>
    <row r="149" spans="1:53" x14ac:dyDescent="0.25">
      <c r="A149" s="1">
        <v>148</v>
      </c>
      <c r="B149" t="s">
        <v>1042</v>
      </c>
      <c r="C149" s="1">
        <f t="shared" si="4"/>
        <v>19</v>
      </c>
      <c r="D149" s="1">
        <f t="shared" si="5"/>
        <v>1</v>
      </c>
      <c r="J149" s="1">
        <v>19</v>
      </c>
      <c r="BA149" s="1"/>
    </row>
    <row r="150" spans="1:53" x14ac:dyDescent="0.25">
      <c r="A150" s="1">
        <v>149</v>
      </c>
      <c r="B150" t="s">
        <v>946</v>
      </c>
      <c r="C150" s="1">
        <f t="shared" si="4"/>
        <v>19</v>
      </c>
      <c r="D150" s="1">
        <f t="shared" si="5"/>
        <v>1</v>
      </c>
      <c r="AC150" s="1">
        <v>19</v>
      </c>
      <c r="BA150" s="1"/>
    </row>
    <row r="151" spans="1:53" x14ac:dyDescent="0.25">
      <c r="A151" s="1">
        <v>150</v>
      </c>
      <c r="B151" t="s">
        <v>1047</v>
      </c>
      <c r="C151" s="1">
        <f t="shared" si="4"/>
        <v>18</v>
      </c>
      <c r="D151" s="1">
        <f t="shared" si="5"/>
        <v>1</v>
      </c>
      <c r="I151" s="1">
        <v>18</v>
      </c>
      <c r="BA151" s="1"/>
    </row>
    <row r="152" spans="1:53" x14ac:dyDescent="0.25">
      <c r="A152" s="1">
        <v>151</v>
      </c>
      <c r="B152" t="s">
        <v>1025</v>
      </c>
      <c r="C152" s="1">
        <f t="shared" si="4"/>
        <v>18</v>
      </c>
      <c r="D152" s="1">
        <f t="shared" si="5"/>
        <v>1</v>
      </c>
      <c r="M152" s="1">
        <v>18</v>
      </c>
      <c r="BA152" s="1"/>
    </row>
    <row r="153" spans="1:53" x14ac:dyDescent="0.25">
      <c r="A153" s="1">
        <v>152</v>
      </c>
      <c r="B153" t="s">
        <v>1019</v>
      </c>
      <c r="C153" s="1">
        <f t="shared" si="4"/>
        <v>18</v>
      </c>
      <c r="D153" s="1">
        <f t="shared" si="5"/>
        <v>1</v>
      </c>
      <c r="N153" s="1">
        <v>18</v>
      </c>
      <c r="BA153" s="1"/>
    </row>
    <row r="154" spans="1:53" x14ac:dyDescent="0.25">
      <c r="A154" s="1">
        <v>153</v>
      </c>
      <c r="B154" t="s">
        <v>1010</v>
      </c>
      <c r="C154" s="1">
        <f t="shared" si="4"/>
        <v>18</v>
      </c>
      <c r="D154" s="1">
        <f t="shared" si="5"/>
        <v>1</v>
      </c>
      <c r="O154" s="1">
        <v>18</v>
      </c>
      <c r="BA154" s="1"/>
    </row>
    <row r="155" spans="1:53" x14ac:dyDescent="0.25">
      <c r="A155" s="1">
        <v>154</v>
      </c>
      <c r="B155" t="s">
        <v>1001</v>
      </c>
      <c r="C155" s="1">
        <f t="shared" si="4"/>
        <v>18</v>
      </c>
      <c r="D155" s="1">
        <f t="shared" si="5"/>
        <v>1</v>
      </c>
      <c r="Q155" s="1">
        <v>18</v>
      </c>
      <c r="BA155" s="1"/>
    </row>
    <row r="156" spans="1:53" x14ac:dyDescent="0.25">
      <c r="A156" s="1">
        <v>155</v>
      </c>
      <c r="B156" t="s">
        <v>977</v>
      </c>
      <c r="C156" s="1">
        <f t="shared" si="4"/>
        <v>18</v>
      </c>
      <c r="D156" s="1">
        <f t="shared" si="5"/>
        <v>1</v>
      </c>
      <c r="U156" s="1">
        <v>18</v>
      </c>
      <c r="BA156" s="1"/>
    </row>
    <row r="157" spans="1:53" x14ac:dyDescent="0.25">
      <c r="A157" s="1">
        <v>156</v>
      </c>
      <c r="B157" t="s">
        <v>929</v>
      </c>
      <c r="C157" s="1">
        <f t="shared" si="4"/>
        <v>18</v>
      </c>
      <c r="D157" s="1">
        <f t="shared" si="5"/>
        <v>1</v>
      </c>
      <c r="AG157" s="1">
        <v>18</v>
      </c>
      <c r="BA157" s="1"/>
    </row>
    <row r="158" spans="1:53" x14ac:dyDescent="0.25">
      <c r="A158" s="1">
        <v>157</v>
      </c>
      <c r="B158" t="s">
        <v>812</v>
      </c>
      <c r="C158" s="1">
        <f t="shared" si="4"/>
        <v>18</v>
      </c>
      <c r="D158" s="1">
        <f t="shared" si="5"/>
        <v>1</v>
      </c>
      <c r="AZ158" s="1">
        <v>18</v>
      </c>
      <c r="BA158" s="1"/>
    </row>
    <row r="159" spans="1:53" x14ac:dyDescent="0.25">
      <c r="A159" s="1">
        <v>158</v>
      </c>
      <c r="B159" t="s">
        <v>960</v>
      </c>
      <c r="C159" s="1">
        <f t="shared" si="4"/>
        <v>18</v>
      </c>
      <c r="D159" s="1">
        <f t="shared" si="5"/>
        <v>1</v>
      </c>
      <c r="Z159" s="1">
        <v>18</v>
      </c>
      <c r="BA159" s="1"/>
    </row>
    <row r="160" spans="1:53" x14ac:dyDescent="0.25">
      <c r="A160" s="1">
        <v>159</v>
      </c>
      <c r="B160" t="s">
        <v>947</v>
      </c>
      <c r="C160" s="1">
        <f t="shared" si="4"/>
        <v>18</v>
      </c>
      <c r="D160" s="1">
        <f t="shared" si="5"/>
        <v>1</v>
      </c>
      <c r="AC160" s="1">
        <v>18</v>
      </c>
      <c r="BA160" s="1"/>
    </row>
    <row r="161" spans="1:53" x14ac:dyDescent="0.25">
      <c r="A161" s="1">
        <v>160</v>
      </c>
      <c r="B161" t="s">
        <v>814</v>
      </c>
      <c r="C161" s="1">
        <f t="shared" si="4"/>
        <v>18</v>
      </c>
      <c r="D161" s="1">
        <f t="shared" si="5"/>
        <v>1</v>
      </c>
      <c r="AZ161" s="1">
        <v>18</v>
      </c>
      <c r="BA161" s="1"/>
    </row>
    <row r="162" spans="1:53" x14ac:dyDescent="0.25">
      <c r="A162" s="1">
        <v>161</v>
      </c>
      <c r="B162" t="s">
        <v>881</v>
      </c>
      <c r="C162" s="1">
        <f t="shared" si="4"/>
        <v>18</v>
      </c>
      <c r="D162" s="1">
        <f t="shared" si="5"/>
        <v>1</v>
      </c>
      <c r="AN162" s="1">
        <v>18</v>
      </c>
      <c r="BA162" s="1"/>
    </row>
    <row r="163" spans="1:53" x14ac:dyDescent="0.25">
      <c r="A163" s="1">
        <v>162</v>
      </c>
      <c r="B163" t="s">
        <v>851</v>
      </c>
      <c r="C163" s="1">
        <f t="shared" si="4"/>
        <v>18</v>
      </c>
      <c r="D163" s="1">
        <f t="shared" si="5"/>
        <v>1</v>
      </c>
      <c r="AS163" s="1">
        <v>18</v>
      </c>
      <c r="BA163" s="1"/>
    </row>
    <row r="164" spans="1:53" x14ac:dyDescent="0.25">
      <c r="A164" s="1">
        <v>163</v>
      </c>
      <c r="B164" t="s">
        <v>927</v>
      </c>
      <c r="C164" s="1">
        <f t="shared" si="4"/>
        <v>18</v>
      </c>
      <c r="D164" s="1">
        <f t="shared" si="5"/>
        <v>1</v>
      </c>
      <c r="AG164" s="1">
        <v>18</v>
      </c>
      <c r="BA164" s="1"/>
    </row>
    <row r="165" spans="1:53" x14ac:dyDescent="0.25">
      <c r="A165" s="1">
        <v>164</v>
      </c>
      <c r="B165" t="s">
        <v>1002</v>
      </c>
      <c r="C165" s="1">
        <f t="shared" si="4"/>
        <v>17</v>
      </c>
      <c r="D165" s="1">
        <f t="shared" si="5"/>
        <v>1</v>
      </c>
      <c r="Q165" s="1">
        <v>17</v>
      </c>
      <c r="BA165" s="1"/>
    </row>
    <row r="166" spans="1:53" x14ac:dyDescent="0.25">
      <c r="A166" s="1">
        <v>165</v>
      </c>
      <c r="B166" t="s">
        <v>997</v>
      </c>
      <c r="C166" s="1">
        <f t="shared" si="4"/>
        <v>17</v>
      </c>
      <c r="D166" s="1">
        <f t="shared" si="5"/>
        <v>1</v>
      </c>
      <c r="R166" s="1">
        <v>17</v>
      </c>
      <c r="BA166" s="1"/>
    </row>
    <row r="167" spans="1:53" x14ac:dyDescent="0.25">
      <c r="A167" s="1">
        <v>166</v>
      </c>
      <c r="B167" t="s">
        <v>995</v>
      </c>
      <c r="C167" s="1">
        <f t="shared" si="4"/>
        <v>17</v>
      </c>
      <c r="D167" s="1">
        <f t="shared" si="5"/>
        <v>1</v>
      </c>
      <c r="R167" s="1">
        <v>17</v>
      </c>
      <c r="BA167" s="1"/>
    </row>
    <row r="168" spans="1:53" x14ac:dyDescent="0.25">
      <c r="A168" s="1">
        <v>167</v>
      </c>
      <c r="B168" t="s">
        <v>808</v>
      </c>
      <c r="C168" s="1">
        <f t="shared" si="4"/>
        <v>17</v>
      </c>
      <c r="D168" s="1">
        <f t="shared" si="5"/>
        <v>1</v>
      </c>
      <c r="BA168" s="1">
        <v>17</v>
      </c>
    </row>
    <row r="169" spans="1:53" x14ac:dyDescent="0.25">
      <c r="A169" s="1">
        <v>168</v>
      </c>
      <c r="B169" s="54" t="s">
        <v>852</v>
      </c>
      <c r="C169" s="1">
        <f t="shared" si="4"/>
        <v>17</v>
      </c>
      <c r="D169" s="1">
        <f t="shared" si="5"/>
        <v>1</v>
      </c>
      <c r="AS169" s="1">
        <v>17</v>
      </c>
      <c r="BA169" s="1"/>
    </row>
    <row r="170" spans="1:53" x14ac:dyDescent="0.25">
      <c r="A170" s="1">
        <v>169</v>
      </c>
      <c r="B170" t="s">
        <v>933</v>
      </c>
      <c r="C170" s="1">
        <f t="shared" si="4"/>
        <v>17</v>
      </c>
      <c r="D170" s="1">
        <f t="shared" si="5"/>
        <v>1</v>
      </c>
      <c r="AF170" s="1">
        <v>17</v>
      </c>
      <c r="BA170" s="1"/>
    </row>
    <row r="171" spans="1:53" x14ac:dyDescent="0.25">
      <c r="A171" s="1">
        <v>170</v>
      </c>
      <c r="B171" t="s">
        <v>831</v>
      </c>
      <c r="C171" s="1">
        <f t="shared" si="4"/>
        <v>17</v>
      </c>
      <c r="D171" s="1">
        <f t="shared" si="5"/>
        <v>1</v>
      </c>
      <c r="AW171" s="1">
        <v>17</v>
      </c>
      <c r="BA171" s="1"/>
    </row>
    <row r="172" spans="1:53" x14ac:dyDescent="0.25">
      <c r="A172" s="1">
        <v>171</v>
      </c>
      <c r="B172" t="s">
        <v>416</v>
      </c>
      <c r="C172" s="1">
        <f t="shared" si="4"/>
        <v>17</v>
      </c>
      <c r="D172" s="1">
        <f t="shared" si="5"/>
        <v>1</v>
      </c>
      <c r="AJ172" s="1">
        <v>17</v>
      </c>
      <c r="BA172" s="1"/>
    </row>
    <row r="173" spans="1:53" x14ac:dyDescent="0.25">
      <c r="A173" s="1">
        <v>172</v>
      </c>
      <c r="B173" t="s">
        <v>984</v>
      </c>
      <c r="C173" s="1">
        <f t="shared" si="4"/>
        <v>17</v>
      </c>
      <c r="D173" s="1">
        <f t="shared" si="5"/>
        <v>1</v>
      </c>
      <c r="T173" s="1">
        <v>17</v>
      </c>
      <c r="BA173" s="1"/>
    </row>
    <row r="174" spans="1:53" x14ac:dyDescent="0.25">
      <c r="A174" s="1">
        <v>173</v>
      </c>
      <c r="B174" t="s">
        <v>909</v>
      </c>
      <c r="C174" s="1">
        <f t="shared" si="4"/>
        <v>17</v>
      </c>
      <c r="D174" s="1">
        <f t="shared" si="5"/>
        <v>1</v>
      </c>
      <c r="AJ174" s="1">
        <v>17</v>
      </c>
      <c r="BA174" s="1"/>
    </row>
    <row r="175" spans="1:53" x14ac:dyDescent="0.25">
      <c r="A175" s="1">
        <v>174</v>
      </c>
      <c r="B175" t="s">
        <v>803</v>
      </c>
      <c r="C175" s="1">
        <f t="shared" si="4"/>
        <v>17</v>
      </c>
      <c r="D175" s="1">
        <f t="shared" si="5"/>
        <v>1</v>
      </c>
      <c r="BA175" s="1">
        <v>17</v>
      </c>
    </row>
    <row r="176" spans="1:53" x14ac:dyDescent="0.25">
      <c r="A176" s="1">
        <v>175</v>
      </c>
      <c r="B176" t="s">
        <v>920</v>
      </c>
      <c r="C176" s="1">
        <f t="shared" si="4"/>
        <v>17</v>
      </c>
      <c r="D176" s="1">
        <f t="shared" si="5"/>
        <v>1</v>
      </c>
      <c r="AH176" s="1">
        <v>17</v>
      </c>
      <c r="BA176" s="1"/>
    </row>
    <row r="177" spans="1:53" x14ac:dyDescent="0.25">
      <c r="A177" s="1">
        <v>176</v>
      </c>
      <c r="B177" t="s">
        <v>987</v>
      </c>
      <c r="C177" s="1">
        <f t="shared" si="4"/>
        <v>17</v>
      </c>
      <c r="D177" s="1">
        <f t="shared" si="5"/>
        <v>1</v>
      </c>
      <c r="T177" s="1">
        <v>17</v>
      </c>
      <c r="BA177" s="1"/>
    </row>
    <row r="178" spans="1:53" x14ac:dyDescent="0.25">
      <c r="A178" s="1">
        <v>177</v>
      </c>
      <c r="B178" t="s">
        <v>847</v>
      </c>
      <c r="C178" s="1">
        <f t="shared" si="4"/>
        <v>17</v>
      </c>
      <c r="D178" s="1">
        <f t="shared" si="5"/>
        <v>1</v>
      </c>
      <c r="AT178" s="1">
        <v>17</v>
      </c>
      <c r="BA178" s="1"/>
    </row>
    <row r="179" spans="1:53" x14ac:dyDescent="0.25">
      <c r="A179" s="1">
        <v>178</v>
      </c>
      <c r="B179" t="s">
        <v>1020</v>
      </c>
      <c r="C179" s="1">
        <f t="shared" si="4"/>
        <v>16</v>
      </c>
      <c r="D179" s="1">
        <f t="shared" si="5"/>
        <v>1</v>
      </c>
      <c r="G179" s="1">
        <v>16</v>
      </c>
      <c r="BA179" s="1"/>
    </row>
    <row r="180" spans="1:53" x14ac:dyDescent="0.25">
      <c r="A180" s="1">
        <v>179</v>
      </c>
      <c r="B180" t="s">
        <v>978</v>
      </c>
      <c r="C180" s="1">
        <f t="shared" si="4"/>
        <v>16</v>
      </c>
      <c r="D180" s="1">
        <f t="shared" si="5"/>
        <v>1</v>
      </c>
      <c r="U180" s="1">
        <v>16</v>
      </c>
      <c r="BA180" s="1"/>
    </row>
    <row r="181" spans="1:53" x14ac:dyDescent="0.25">
      <c r="A181" s="1">
        <v>180</v>
      </c>
      <c r="B181" t="s">
        <v>905</v>
      </c>
      <c r="C181" s="1">
        <f t="shared" si="4"/>
        <v>16</v>
      </c>
      <c r="D181" s="1">
        <f t="shared" si="5"/>
        <v>1</v>
      </c>
      <c r="AJ181" s="1">
        <v>16</v>
      </c>
      <c r="BA181" s="1"/>
    </row>
    <row r="182" spans="1:53" x14ac:dyDescent="0.25">
      <c r="A182" s="1">
        <v>181</v>
      </c>
      <c r="B182" t="s">
        <v>951</v>
      </c>
      <c r="C182" s="1">
        <f t="shared" si="4"/>
        <v>16</v>
      </c>
      <c r="D182" s="1">
        <f t="shared" si="5"/>
        <v>1</v>
      </c>
      <c r="AB182" s="1">
        <v>16</v>
      </c>
      <c r="BA182" s="1"/>
    </row>
    <row r="183" spans="1:53" x14ac:dyDescent="0.25">
      <c r="A183" s="1">
        <v>182</v>
      </c>
      <c r="B183" t="s">
        <v>701</v>
      </c>
      <c r="C183" s="1">
        <f t="shared" si="4"/>
        <v>16</v>
      </c>
      <c r="D183" s="1">
        <f t="shared" si="5"/>
        <v>1</v>
      </c>
      <c r="AN183" s="1">
        <v>16</v>
      </c>
      <c r="BA183" s="1"/>
    </row>
    <row r="184" spans="1:53" x14ac:dyDescent="0.25">
      <c r="A184" s="1">
        <v>183</v>
      </c>
      <c r="B184" t="s">
        <v>868</v>
      </c>
      <c r="C184" s="1">
        <f t="shared" si="4"/>
        <v>16</v>
      </c>
      <c r="D184" s="1">
        <f t="shared" si="5"/>
        <v>1</v>
      </c>
      <c r="AQ184" s="1">
        <v>16</v>
      </c>
      <c r="BA184" s="1"/>
    </row>
    <row r="185" spans="1:53" x14ac:dyDescent="0.25">
      <c r="A185" s="1">
        <v>184</v>
      </c>
      <c r="B185" t="s">
        <v>874</v>
      </c>
      <c r="C185" s="1">
        <f t="shared" si="4"/>
        <v>16</v>
      </c>
      <c r="D185" s="1">
        <f t="shared" si="5"/>
        <v>1</v>
      </c>
      <c r="AO185" s="1">
        <v>16</v>
      </c>
      <c r="BA185" s="1"/>
    </row>
    <row r="186" spans="1:53" x14ac:dyDescent="0.25">
      <c r="A186" s="1">
        <v>185</v>
      </c>
      <c r="B186" t="s">
        <v>207</v>
      </c>
      <c r="C186" s="1">
        <f t="shared" si="4"/>
        <v>16</v>
      </c>
      <c r="D186" s="1">
        <f t="shared" si="5"/>
        <v>1</v>
      </c>
      <c r="AO186" s="1">
        <v>16</v>
      </c>
      <c r="BA186" s="1"/>
    </row>
    <row r="187" spans="1:53" x14ac:dyDescent="0.25">
      <c r="A187" s="1">
        <v>186</v>
      </c>
      <c r="B187" t="s">
        <v>866</v>
      </c>
      <c r="C187" s="1">
        <f t="shared" si="4"/>
        <v>16</v>
      </c>
      <c r="D187" s="1">
        <f t="shared" si="5"/>
        <v>1</v>
      </c>
      <c r="AQ187" s="1">
        <v>16</v>
      </c>
      <c r="BA187" s="1"/>
    </row>
    <row r="188" spans="1:53" x14ac:dyDescent="0.25">
      <c r="A188" s="1">
        <v>187</v>
      </c>
      <c r="B188" t="s">
        <v>92</v>
      </c>
      <c r="C188" s="1">
        <f t="shared" si="4"/>
        <v>15</v>
      </c>
      <c r="D188" s="1">
        <f t="shared" si="5"/>
        <v>1</v>
      </c>
      <c r="L188" s="1">
        <v>15</v>
      </c>
      <c r="BA188" s="1"/>
    </row>
    <row r="189" spans="1:53" x14ac:dyDescent="0.25">
      <c r="A189" s="1">
        <v>188</v>
      </c>
      <c r="B189" t="s">
        <v>1031</v>
      </c>
      <c r="C189" s="1">
        <f t="shared" si="4"/>
        <v>15</v>
      </c>
      <c r="D189" s="1">
        <f t="shared" si="5"/>
        <v>1</v>
      </c>
      <c r="L189" s="1">
        <v>15</v>
      </c>
      <c r="BA189" s="1"/>
    </row>
    <row r="190" spans="1:53" x14ac:dyDescent="0.25">
      <c r="A190" s="1">
        <v>189</v>
      </c>
      <c r="B190" t="s">
        <v>1032</v>
      </c>
      <c r="C190" s="1">
        <f t="shared" si="4"/>
        <v>15</v>
      </c>
      <c r="D190" s="1">
        <f t="shared" si="5"/>
        <v>1</v>
      </c>
      <c r="L190" s="1">
        <v>15</v>
      </c>
      <c r="BA190" s="1"/>
    </row>
    <row r="191" spans="1:53" x14ac:dyDescent="0.25">
      <c r="A191" s="1">
        <v>190</v>
      </c>
      <c r="B191" t="s">
        <v>1028</v>
      </c>
      <c r="C191" s="1">
        <f t="shared" si="4"/>
        <v>15</v>
      </c>
      <c r="D191" s="1">
        <f t="shared" si="5"/>
        <v>1</v>
      </c>
      <c r="M191" s="1">
        <v>15</v>
      </c>
      <c r="BA191" s="1"/>
    </row>
    <row r="192" spans="1:53" x14ac:dyDescent="0.25">
      <c r="A192" s="1">
        <v>191</v>
      </c>
      <c r="B192" t="s">
        <v>1016</v>
      </c>
      <c r="C192" s="1">
        <f t="shared" si="4"/>
        <v>15</v>
      </c>
      <c r="D192" s="1">
        <f t="shared" si="5"/>
        <v>1</v>
      </c>
      <c r="P192" s="1">
        <v>15</v>
      </c>
      <c r="BA192" s="1"/>
    </row>
    <row r="193" spans="1:53" x14ac:dyDescent="0.25">
      <c r="A193" s="1">
        <v>192</v>
      </c>
      <c r="B193" t="s">
        <v>996</v>
      </c>
      <c r="C193" s="1">
        <f t="shared" si="4"/>
        <v>15</v>
      </c>
      <c r="D193" s="1">
        <f t="shared" si="5"/>
        <v>1</v>
      </c>
      <c r="R193" s="1">
        <v>15</v>
      </c>
      <c r="BA193" s="1"/>
    </row>
    <row r="194" spans="1:53" x14ac:dyDescent="0.25">
      <c r="A194" s="1">
        <v>193</v>
      </c>
      <c r="B194" t="s">
        <v>888</v>
      </c>
      <c r="C194" s="1">
        <f t="shared" ref="C194:C261" si="6">SUM(E194:BA194)</f>
        <v>15</v>
      </c>
      <c r="D194" s="1">
        <f t="shared" ref="D194:D257" si="7">COUNT(E194:BA194)</f>
        <v>1</v>
      </c>
      <c r="AM194" s="1">
        <v>15</v>
      </c>
      <c r="BA194" s="1"/>
    </row>
    <row r="195" spans="1:53" x14ac:dyDescent="0.25">
      <c r="A195" s="1">
        <v>194</v>
      </c>
      <c r="B195" t="s">
        <v>879</v>
      </c>
      <c r="C195" s="1">
        <f t="shared" si="6"/>
        <v>15</v>
      </c>
      <c r="D195" s="1">
        <f t="shared" si="7"/>
        <v>1</v>
      </c>
      <c r="AN195" s="1">
        <v>15</v>
      </c>
      <c r="BA195" s="1"/>
    </row>
    <row r="196" spans="1:53" x14ac:dyDescent="0.25">
      <c r="A196" s="1">
        <v>195</v>
      </c>
      <c r="B196" t="s">
        <v>935</v>
      </c>
      <c r="C196" s="1">
        <f t="shared" si="6"/>
        <v>15</v>
      </c>
      <c r="D196" s="1">
        <f t="shared" si="7"/>
        <v>1</v>
      </c>
      <c r="AF196" s="1">
        <v>15</v>
      </c>
      <c r="BA196" s="1"/>
    </row>
    <row r="197" spans="1:53" x14ac:dyDescent="0.25">
      <c r="A197" s="1">
        <v>196</v>
      </c>
      <c r="B197" t="s">
        <v>894</v>
      </c>
      <c r="C197" s="1">
        <f t="shared" si="6"/>
        <v>15</v>
      </c>
      <c r="D197" s="1">
        <f t="shared" si="7"/>
        <v>1</v>
      </c>
      <c r="AL197" s="1">
        <v>15</v>
      </c>
      <c r="BA197" s="1"/>
    </row>
    <row r="198" spans="1:53" x14ac:dyDescent="0.25">
      <c r="A198" s="1">
        <v>197</v>
      </c>
      <c r="B198" t="s">
        <v>937</v>
      </c>
      <c r="C198" s="1">
        <f t="shared" si="6"/>
        <v>15</v>
      </c>
      <c r="D198" s="1">
        <f t="shared" si="7"/>
        <v>1</v>
      </c>
      <c r="AE198" s="1">
        <v>15</v>
      </c>
      <c r="BA198" s="1"/>
    </row>
    <row r="199" spans="1:53" x14ac:dyDescent="0.25">
      <c r="A199" s="1">
        <v>198</v>
      </c>
      <c r="B199" t="s">
        <v>922</v>
      </c>
      <c r="C199" s="1">
        <f t="shared" si="6"/>
        <v>15</v>
      </c>
      <c r="D199" s="1">
        <f t="shared" si="7"/>
        <v>1</v>
      </c>
      <c r="AH199" s="1">
        <v>15</v>
      </c>
      <c r="BA199" s="1"/>
    </row>
    <row r="200" spans="1:53" x14ac:dyDescent="0.25">
      <c r="A200" s="1">
        <v>199</v>
      </c>
      <c r="B200" t="s">
        <v>853</v>
      </c>
      <c r="C200" s="1">
        <f t="shared" si="6"/>
        <v>15</v>
      </c>
      <c r="D200" s="1">
        <f t="shared" si="7"/>
        <v>1</v>
      </c>
      <c r="AS200" s="1">
        <v>15</v>
      </c>
      <c r="BA200" s="1"/>
    </row>
    <row r="201" spans="1:53" x14ac:dyDescent="0.25">
      <c r="A201" s="1">
        <v>200</v>
      </c>
      <c r="B201" t="s">
        <v>938</v>
      </c>
      <c r="C201" s="1">
        <f t="shared" si="6"/>
        <v>15</v>
      </c>
      <c r="D201" s="1">
        <f t="shared" si="7"/>
        <v>1</v>
      </c>
      <c r="AE201" s="1">
        <v>15</v>
      </c>
      <c r="BA201" s="1"/>
    </row>
    <row r="202" spans="1:53" x14ac:dyDescent="0.25">
      <c r="A202" s="1">
        <v>201</v>
      </c>
      <c r="B202" t="s">
        <v>818</v>
      </c>
      <c r="C202" s="1">
        <f t="shared" si="6"/>
        <v>15</v>
      </c>
      <c r="D202" s="1">
        <f t="shared" si="7"/>
        <v>1</v>
      </c>
      <c r="AY202" s="1">
        <v>15</v>
      </c>
      <c r="BA202" s="1"/>
    </row>
    <row r="203" spans="1:53" x14ac:dyDescent="0.25">
      <c r="A203" s="1">
        <v>202</v>
      </c>
      <c r="B203" t="s">
        <v>979</v>
      </c>
      <c r="C203" s="1">
        <f t="shared" si="6"/>
        <v>15</v>
      </c>
      <c r="D203" s="1">
        <f t="shared" si="7"/>
        <v>1</v>
      </c>
      <c r="U203" s="1">
        <v>15</v>
      </c>
      <c r="BA203" s="1"/>
    </row>
    <row r="204" spans="1:53" x14ac:dyDescent="0.25">
      <c r="A204" s="1">
        <v>203</v>
      </c>
      <c r="B204" t="s">
        <v>962</v>
      </c>
      <c r="C204" s="1">
        <f t="shared" si="6"/>
        <v>15</v>
      </c>
      <c r="D204" s="1">
        <f t="shared" si="7"/>
        <v>1</v>
      </c>
      <c r="Y204" s="1">
        <v>15</v>
      </c>
      <c r="BA204" s="1"/>
    </row>
    <row r="205" spans="1:53" x14ac:dyDescent="0.25">
      <c r="A205" s="1">
        <v>204</v>
      </c>
      <c r="B205" t="s">
        <v>1008</v>
      </c>
      <c r="C205" s="1">
        <f t="shared" si="6"/>
        <v>14</v>
      </c>
      <c r="D205" s="1">
        <f t="shared" si="7"/>
        <v>1</v>
      </c>
      <c r="O205" s="1">
        <v>14</v>
      </c>
      <c r="BA205" s="1"/>
    </row>
    <row r="206" spans="1:53" x14ac:dyDescent="0.25">
      <c r="A206" s="1">
        <v>205</v>
      </c>
      <c r="B206" s="54" t="s">
        <v>1013</v>
      </c>
      <c r="C206" s="1">
        <f t="shared" si="6"/>
        <v>14</v>
      </c>
      <c r="D206" s="1">
        <f t="shared" si="7"/>
        <v>1</v>
      </c>
      <c r="P206" s="1">
        <v>14</v>
      </c>
      <c r="BA206" s="1"/>
    </row>
    <row r="207" spans="1:53" x14ac:dyDescent="0.25">
      <c r="A207" s="1">
        <v>206</v>
      </c>
      <c r="B207" t="s">
        <v>912</v>
      </c>
      <c r="C207" s="1">
        <f t="shared" si="6"/>
        <v>14</v>
      </c>
      <c r="D207" s="1">
        <f t="shared" si="7"/>
        <v>1</v>
      </c>
      <c r="AI207" s="1">
        <v>14</v>
      </c>
      <c r="BA207" s="1"/>
    </row>
    <row r="208" spans="1:53" x14ac:dyDescent="0.25">
      <c r="A208" s="1">
        <v>207</v>
      </c>
      <c r="B208" t="s">
        <v>835</v>
      </c>
      <c r="C208" s="1">
        <f t="shared" si="6"/>
        <v>14</v>
      </c>
      <c r="D208" s="1">
        <f t="shared" si="7"/>
        <v>1</v>
      </c>
      <c r="AV208" s="1">
        <v>14</v>
      </c>
      <c r="BA208" s="1"/>
    </row>
    <row r="209" spans="1:53" x14ac:dyDescent="0.25">
      <c r="A209" s="1">
        <v>208</v>
      </c>
      <c r="B209" t="s">
        <v>882</v>
      </c>
      <c r="C209" s="1">
        <f t="shared" si="6"/>
        <v>14</v>
      </c>
      <c r="D209" s="1">
        <f t="shared" si="7"/>
        <v>1</v>
      </c>
      <c r="AN209" s="1">
        <v>14</v>
      </c>
      <c r="BA209" s="1"/>
    </row>
    <row r="210" spans="1:53" x14ac:dyDescent="0.25">
      <c r="A210" s="1">
        <v>209</v>
      </c>
      <c r="B210" t="s">
        <v>842</v>
      </c>
      <c r="C210" s="1">
        <f t="shared" si="6"/>
        <v>14</v>
      </c>
      <c r="D210" s="1">
        <f t="shared" si="7"/>
        <v>1</v>
      </c>
      <c r="AU210" s="1">
        <v>14</v>
      </c>
      <c r="BA210" s="1"/>
    </row>
    <row r="211" spans="1:53" x14ac:dyDescent="0.25">
      <c r="A211" s="1">
        <v>210</v>
      </c>
      <c r="B211" t="s">
        <v>821</v>
      </c>
      <c r="C211" s="1">
        <f t="shared" si="6"/>
        <v>14</v>
      </c>
      <c r="D211" s="1">
        <f t="shared" si="7"/>
        <v>1</v>
      </c>
      <c r="AY211" s="1">
        <v>14</v>
      </c>
      <c r="BA211" s="1"/>
    </row>
    <row r="212" spans="1:53" x14ac:dyDescent="0.25">
      <c r="A212" s="1">
        <v>211</v>
      </c>
      <c r="B212" t="s">
        <v>887</v>
      </c>
      <c r="C212" s="1">
        <f t="shared" si="6"/>
        <v>14</v>
      </c>
      <c r="D212" s="1">
        <f t="shared" si="7"/>
        <v>1</v>
      </c>
      <c r="AM212" s="1">
        <v>14</v>
      </c>
      <c r="BA212" s="1"/>
    </row>
    <row r="213" spans="1:53" x14ac:dyDescent="0.25">
      <c r="A213" s="1">
        <v>212</v>
      </c>
      <c r="B213" t="s">
        <v>913</v>
      </c>
      <c r="C213" s="1">
        <f t="shared" si="6"/>
        <v>14</v>
      </c>
      <c r="D213" s="1">
        <f t="shared" si="7"/>
        <v>1</v>
      </c>
      <c r="AI213" s="1">
        <v>14</v>
      </c>
      <c r="BA213" s="1"/>
    </row>
    <row r="214" spans="1:53" x14ac:dyDescent="0.25">
      <c r="A214" s="1">
        <v>213</v>
      </c>
      <c r="B214" t="s">
        <v>1049</v>
      </c>
      <c r="C214" s="1">
        <f t="shared" si="6"/>
        <v>13</v>
      </c>
      <c r="D214" s="1">
        <f t="shared" si="7"/>
        <v>1</v>
      </c>
      <c r="I214" s="1">
        <v>13</v>
      </c>
      <c r="BA214" s="1"/>
    </row>
    <row r="215" spans="1:53" x14ac:dyDescent="0.25">
      <c r="A215" s="1">
        <v>214</v>
      </c>
      <c r="B215" t="s">
        <v>1036</v>
      </c>
      <c r="C215" s="1">
        <f t="shared" si="6"/>
        <v>13</v>
      </c>
      <c r="D215" s="1">
        <f t="shared" si="7"/>
        <v>1</v>
      </c>
      <c r="K215" s="1">
        <v>13</v>
      </c>
      <c r="BA215" s="1"/>
    </row>
    <row r="216" spans="1:53" x14ac:dyDescent="0.25">
      <c r="A216" s="1">
        <v>215</v>
      </c>
      <c r="B216" t="s">
        <v>1011</v>
      </c>
      <c r="C216" s="1">
        <f t="shared" si="6"/>
        <v>13</v>
      </c>
      <c r="D216" s="1">
        <f t="shared" si="7"/>
        <v>1</v>
      </c>
      <c r="P216" s="1">
        <v>13</v>
      </c>
      <c r="BA216" s="1"/>
    </row>
    <row r="217" spans="1:53" x14ac:dyDescent="0.25">
      <c r="A217" s="1">
        <v>216</v>
      </c>
      <c r="B217" t="s">
        <v>950</v>
      </c>
      <c r="C217" s="1">
        <f t="shared" si="6"/>
        <v>13</v>
      </c>
      <c r="D217" s="1">
        <f t="shared" si="7"/>
        <v>1</v>
      </c>
      <c r="AB217" s="1">
        <v>13</v>
      </c>
      <c r="BA217" s="1"/>
    </row>
    <row r="218" spans="1:53" x14ac:dyDescent="0.25">
      <c r="A218" s="1">
        <v>217</v>
      </c>
      <c r="B218" t="s">
        <v>873</v>
      </c>
      <c r="C218" s="1">
        <f t="shared" si="6"/>
        <v>13</v>
      </c>
      <c r="D218" s="1">
        <f t="shared" si="7"/>
        <v>1</v>
      </c>
      <c r="AO218" s="1">
        <v>13</v>
      </c>
      <c r="BA218" s="1"/>
    </row>
    <row r="219" spans="1:53" x14ac:dyDescent="0.25">
      <c r="A219" s="1">
        <v>218</v>
      </c>
      <c r="B219" t="s">
        <v>889</v>
      </c>
      <c r="C219" s="1">
        <f t="shared" si="6"/>
        <v>13</v>
      </c>
      <c r="D219" s="1">
        <f t="shared" si="7"/>
        <v>1</v>
      </c>
      <c r="AM219" s="1">
        <v>13</v>
      </c>
      <c r="BA219" s="1"/>
    </row>
    <row r="220" spans="1:53" x14ac:dyDescent="0.25">
      <c r="A220" s="1">
        <v>219</v>
      </c>
      <c r="B220" t="s">
        <v>923</v>
      </c>
      <c r="C220" s="1">
        <f t="shared" si="6"/>
        <v>13</v>
      </c>
      <c r="D220" s="1">
        <f t="shared" si="7"/>
        <v>1</v>
      </c>
      <c r="AH220" s="1">
        <v>13</v>
      </c>
      <c r="BA220" s="1"/>
    </row>
    <row r="221" spans="1:53" x14ac:dyDescent="0.25">
      <c r="A221" s="1">
        <v>220</v>
      </c>
      <c r="B221" t="s">
        <v>892</v>
      </c>
      <c r="C221" s="1">
        <f t="shared" si="6"/>
        <v>13</v>
      </c>
      <c r="D221" s="1">
        <f t="shared" si="7"/>
        <v>1</v>
      </c>
      <c r="AL221" s="1">
        <v>13</v>
      </c>
      <c r="BA221" s="1"/>
    </row>
    <row r="222" spans="1:53" x14ac:dyDescent="0.25">
      <c r="A222" s="1">
        <v>221</v>
      </c>
      <c r="B222" t="s">
        <v>622</v>
      </c>
      <c r="C222" s="1">
        <f t="shared" si="6"/>
        <v>13</v>
      </c>
      <c r="D222" s="1">
        <f t="shared" si="7"/>
        <v>1</v>
      </c>
      <c r="AK222" s="1">
        <v>13</v>
      </c>
      <c r="BA222" s="1"/>
    </row>
    <row r="223" spans="1:53" x14ac:dyDescent="0.25">
      <c r="A223" s="1">
        <v>222</v>
      </c>
      <c r="B223" t="s">
        <v>800</v>
      </c>
      <c r="C223" s="1">
        <f t="shared" si="6"/>
        <v>13</v>
      </c>
      <c r="D223" s="1">
        <f t="shared" si="7"/>
        <v>1</v>
      </c>
      <c r="BA223" s="1">
        <v>13</v>
      </c>
    </row>
    <row r="224" spans="1:53" x14ac:dyDescent="0.25">
      <c r="A224" s="1">
        <v>223</v>
      </c>
      <c r="B224" t="s">
        <v>820</v>
      </c>
      <c r="C224" s="1">
        <f t="shared" si="6"/>
        <v>13</v>
      </c>
      <c r="D224" s="1">
        <f t="shared" si="7"/>
        <v>1</v>
      </c>
      <c r="AY224" s="1">
        <v>13</v>
      </c>
      <c r="BA224" s="1"/>
    </row>
    <row r="225" spans="1:53" x14ac:dyDescent="0.25">
      <c r="A225" s="1">
        <v>224</v>
      </c>
      <c r="B225" t="s">
        <v>921</v>
      </c>
      <c r="C225" s="1">
        <f t="shared" si="6"/>
        <v>13</v>
      </c>
      <c r="D225" s="1">
        <f t="shared" si="7"/>
        <v>1</v>
      </c>
      <c r="AH225" s="1">
        <v>13</v>
      </c>
      <c r="BA225" s="1"/>
    </row>
    <row r="226" spans="1:53" x14ac:dyDescent="0.25">
      <c r="A226" s="1">
        <v>225</v>
      </c>
      <c r="B226" t="s">
        <v>940</v>
      </c>
      <c r="C226" s="1">
        <f t="shared" si="6"/>
        <v>13</v>
      </c>
      <c r="D226" s="1">
        <f t="shared" si="7"/>
        <v>1</v>
      </c>
      <c r="AE226" s="1">
        <v>13</v>
      </c>
      <c r="BA226" s="1"/>
    </row>
    <row r="227" spans="1:53" x14ac:dyDescent="0.25">
      <c r="A227" s="1">
        <v>226</v>
      </c>
      <c r="B227" t="s">
        <v>1037</v>
      </c>
      <c r="C227" s="1">
        <f t="shared" si="6"/>
        <v>12</v>
      </c>
      <c r="D227" s="1">
        <f t="shared" si="7"/>
        <v>1</v>
      </c>
      <c r="K227" s="1">
        <v>12</v>
      </c>
      <c r="BA227" s="1"/>
    </row>
    <row r="228" spans="1:53" x14ac:dyDescent="0.25">
      <c r="A228" s="1">
        <v>227</v>
      </c>
      <c r="B228" t="s">
        <v>975</v>
      </c>
      <c r="C228" s="1">
        <f t="shared" si="6"/>
        <v>12</v>
      </c>
      <c r="D228" s="1">
        <f t="shared" si="7"/>
        <v>1</v>
      </c>
      <c r="V228" s="1">
        <v>12</v>
      </c>
      <c r="BA228" s="1"/>
    </row>
    <row r="229" spans="1:53" x14ac:dyDescent="0.25">
      <c r="A229" s="1">
        <v>228</v>
      </c>
      <c r="B229" t="s">
        <v>930</v>
      </c>
      <c r="C229" s="1">
        <f t="shared" si="6"/>
        <v>12</v>
      </c>
      <c r="D229" s="1">
        <f t="shared" si="7"/>
        <v>1</v>
      </c>
      <c r="AG229" s="1">
        <v>12</v>
      </c>
      <c r="BA229" s="1"/>
    </row>
    <row r="230" spans="1:53" x14ac:dyDescent="0.25">
      <c r="A230" s="1">
        <v>229</v>
      </c>
      <c r="B230" t="s">
        <v>1050</v>
      </c>
      <c r="C230" s="1">
        <f t="shared" si="6"/>
        <v>11</v>
      </c>
      <c r="D230" s="1">
        <f t="shared" si="7"/>
        <v>1</v>
      </c>
      <c r="I230" s="1">
        <v>11</v>
      </c>
      <c r="BA230" s="1"/>
    </row>
    <row r="231" spans="1:53" x14ac:dyDescent="0.25">
      <c r="A231" s="1">
        <v>230</v>
      </c>
      <c r="B231" t="s">
        <v>1021</v>
      </c>
      <c r="C231" s="1">
        <f t="shared" si="6"/>
        <v>11</v>
      </c>
      <c r="D231" s="1">
        <f t="shared" si="7"/>
        <v>1</v>
      </c>
      <c r="N231" s="1">
        <v>11</v>
      </c>
      <c r="BA231" s="1"/>
    </row>
    <row r="232" spans="1:53" x14ac:dyDescent="0.25">
      <c r="A232" s="1">
        <v>231</v>
      </c>
      <c r="B232" s="54" t="s">
        <v>1015</v>
      </c>
      <c r="C232" s="1">
        <f t="shared" si="6"/>
        <v>11</v>
      </c>
      <c r="D232" s="1">
        <f t="shared" si="7"/>
        <v>1</v>
      </c>
      <c r="P232" s="1">
        <v>11</v>
      </c>
      <c r="BA232" s="1"/>
    </row>
    <row r="233" spans="1:53" x14ac:dyDescent="0.25">
      <c r="A233" s="1">
        <v>232</v>
      </c>
      <c r="B233" t="s">
        <v>919</v>
      </c>
      <c r="C233" s="1">
        <f t="shared" si="6"/>
        <v>11</v>
      </c>
      <c r="D233" s="1">
        <f t="shared" si="7"/>
        <v>1</v>
      </c>
      <c r="AH233" s="1">
        <v>11</v>
      </c>
      <c r="BA233" s="1"/>
    </row>
    <row r="234" spans="1:53" x14ac:dyDescent="0.25">
      <c r="A234" s="1">
        <v>233</v>
      </c>
      <c r="B234" t="s">
        <v>985</v>
      </c>
      <c r="C234" s="1">
        <f t="shared" si="6"/>
        <v>11</v>
      </c>
      <c r="D234" s="1">
        <f t="shared" si="7"/>
        <v>1</v>
      </c>
      <c r="T234" s="1">
        <v>11</v>
      </c>
      <c r="BA234" s="1"/>
    </row>
    <row r="235" spans="1:53" x14ac:dyDescent="0.25">
      <c r="A235" s="1">
        <v>234</v>
      </c>
      <c r="B235" t="s">
        <v>980</v>
      </c>
      <c r="C235" s="1">
        <f t="shared" si="6"/>
        <v>11</v>
      </c>
      <c r="D235" s="1">
        <f t="shared" si="7"/>
        <v>1</v>
      </c>
      <c r="U235" s="1">
        <v>11</v>
      </c>
      <c r="BA235" s="1"/>
    </row>
    <row r="236" spans="1:53" x14ac:dyDescent="0.25">
      <c r="A236" s="1">
        <v>235</v>
      </c>
      <c r="B236" t="s">
        <v>886</v>
      </c>
      <c r="C236" s="1">
        <f t="shared" si="6"/>
        <v>11</v>
      </c>
      <c r="D236" s="1">
        <f t="shared" si="7"/>
        <v>1</v>
      </c>
      <c r="AM236" s="1">
        <v>11</v>
      </c>
      <c r="BA236" s="1"/>
    </row>
    <row r="237" spans="1:53" x14ac:dyDescent="0.25">
      <c r="A237" s="1">
        <v>236</v>
      </c>
      <c r="B237" t="s">
        <v>900</v>
      </c>
      <c r="C237" s="1">
        <f t="shared" si="6"/>
        <v>11</v>
      </c>
      <c r="D237" s="1">
        <f t="shared" si="7"/>
        <v>1</v>
      </c>
      <c r="AK237" s="1">
        <v>11</v>
      </c>
      <c r="BA237" s="1"/>
    </row>
    <row r="238" spans="1:53" x14ac:dyDescent="0.25">
      <c r="A238" s="1">
        <v>237</v>
      </c>
      <c r="B238" t="s">
        <v>986</v>
      </c>
      <c r="C238" s="1">
        <f t="shared" si="6"/>
        <v>11</v>
      </c>
      <c r="D238" s="1">
        <f t="shared" si="7"/>
        <v>1</v>
      </c>
      <c r="T238" s="1">
        <v>11</v>
      </c>
      <c r="BA238" s="1"/>
    </row>
    <row r="239" spans="1:53" x14ac:dyDescent="0.25">
      <c r="A239" s="1">
        <v>238</v>
      </c>
      <c r="B239" t="s">
        <v>1046</v>
      </c>
      <c r="C239" s="1">
        <f t="shared" si="6"/>
        <v>10</v>
      </c>
      <c r="D239" s="1">
        <f t="shared" si="7"/>
        <v>1</v>
      </c>
      <c r="I239" s="1">
        <v>10</v>
      </c>
      <c r="BA239" s="1"/>
    </row>
    <row r="240" spans="1:53" x14ac:dyDescent="0.25">
      <c r="A240" s="1">
        <v>239</v>
      </c>
      <c r="B240" t="s">
        <v>1020</v>
      </c>
      <c r="C240" s="1">
        <f t="shared" si="6"/>
        <v>10</v>
      </c>
      <c r="D240" s="1">
        <f t="shared" si="7"/>
        <v>1</v>
      </c>
      <c r="N240" s="1">
        <v>10</v>
      </c>
      <c r="BA240" s="1"/>
    </row>
    <row r="241" spans="1:53" x14ac:dyDescent="0.25">
      <c r="A241" s="1">
        <v>240</v>
      </c>
      <c r="B241" t="s">
        <v>878</v>
      </c>
      <c r="C241" s="1">
        <f t="shared" si="6"/>
        <v>10</v>
      </c>
      <c r="D241" s="1">
        <f t="shared" si="7"/>
        <v>1</v>
      </c>
      <c r="AN241" s="1">
        <v>10</v>
      </c>
      <c r="BA241" s="1"/>
    </row>
    <row r="242" spans="1:53" x14ac:dyDescent="0.25">
      <c r="A242" s="1">
        <v>241</v>
      </c>
      <c r="B242" t="s">
        <v>1026</v>
      </c>
      <c r="C242" s="1">
        <f t="shared" si="6"/>
        <v>9</v>
      </c>
      <c r="D242" s="1">
        <f t="shared" si="7"/>
        <v>1</v>
      </c>
      <c r="M242" s="1">
        <v>9</v>
      </c>
      <c r="BA242" s="1"/>
    </row>
    <row r="243" spans="1:53" x14ac:dyDescent="0.25">
      <c r="A243" s="1">
        <v>242</v>
      </c>
      <c r="B243" t="s">
        <v>901</v>
      </c>
      <c r="C243" s="1">
        <f t="shared" si="6"/>
        <v>9</v>
      </c>
      <c r="D243" s="1">
        <f t="shared" si="7"/>
        <v>1</v>
      </c>
      <c r="AK243" s="1">
        <v>9</v>
      </c>
      <c r="BA243" s="1"/>
    </row>
    <row r="244" spans="1:53" x14ac:dyDescent="0.25">
      <c r="A244" s="1">
        <v>243</v>
      </c>
      <c r="B244" t="s">
        <v>924</v>
      </c>
      <c r="C244" s="1">
        <f t="shared" si="6"/>
        <v>9</v>
      </c>
      <c r="D244" s="1">
        <f t="shared" si="7"/>
        <v>1</v>
      </c>
      <c r="AH244" s="1">
        <v>9</v>
      </c>
      <c r="BA244" s="1"/>
    </row>
    <row r="245" spans="1:53" x14ac:dyDescent="0.25">
      <c r="A245" s="1">
        <v>244</v>
      </c>
      <c r="B245" t="s">
        <v>981</v>
      </c>
      <c r="C245" s="1">
        <f t="shared" si="6"/>
        <v>9</v>
      </c>
      <c r="D245" s="1">
        <f t="shared" si="7"/>
        <v>1</v>
      </c>
      <c r="U245" s="1">
        <v>9</v>
      </c>
      <c r="BA245" s="1"/>
    </row>
    <row r="246" spans="1:53" x14ac:dyDescent="0.25">
      <c r="A246" s="1">
        <v>245</v>
      </c>
      <c r="B246" t="s">
        <v>827</v>
      </c>
      <c r="C246" s="1">
        <f t="shared" si="6"/>
        <v>9</v>
      </c>
      <c r="D246" s="1">
        <f t="shared" si="7"/>
        <v>1</v>
      </c>
      <c r="AX246" s="1">
        <v>9</v>
      </c>
      <c r="BA246" s="1"/>
    </row>
    <row r="247" spans="1:53" x14ac:dyDescent="0.25">
      <c r="A247" s="1">
        <v>246</v>
      </c>
      <c r="B247" t="s">
        <v>969</v>
      </c>
      <c r="C247" s="1">
        <f t="shared" si="6"/>
        <v>9</v>
      </c>
      <c r="D247" s="1">
        <f t="shared" si="7"/>
        <v>1</v>
      </c>
      <c r="W247" s="1">
        <v>9</v>
      </c>
      <c r="BA247" s="1"/>
    </row>
    <row r="248" spans="1:53" x14ac:dyDescent="0.25">
      <c r="A248" s="1">
        <v>247</v>
      </c>
      <c r="B248" t="s">
        <v>826</v>
      </c>
      <c r="C248" s="1">
        <f t="shared" si="6"/>
        <v>8</v>
      </c>
      <c r="D248" s="1">
        <f t="shared" si="7"/>
        <v>1</v>
      </c>
      <c r="AX248" s="1">
        <v>8</v>
      </c>
      <c r="BA248" s="1"/>
    </row>
    <row r="249" spans="1:53" x14ac:dyDescent="0.25">
      <c r="A249" s="1">
        <v>248</v>
      </c>
      <c r="B249" t="s">
        <v>1048</v>
      </c>
      <c r="C249" s="1">
        <f t="shared" si="6"/>
        <v>7</v>
      </c>
      <c r="D249" s="1">
        <f t="shared" si="7"/>
        <v>1</v>
      </c>
      <c r="I249" s="1">
        <v>7</v>
      </c>
      <c r="BA249" s="1"/>
    </row>
    <row r="250" spans="1:53" x14ac:dyDescent="0.25">
      <c r="A250" s="1">
        <v>249</v>
      </c>
      <c r="B250" t="s">
        <v>1022</v>
      </c>
      <c r="C250" s="1">
        <f t="shared" si="6"/>
        <v>7</v>
      </c>
      <c r="D250" s="1">
        <f t="shared" si="7"/>
        <v>1</v>
      </c>
      <c r="N250" s="1">
        <v>7</v>
      </c>
      <c r="BA250" s="1"/>
    </row>
    <row r="251" spans="1:53" x14ac:dyDescent="0.25">
      <c r="A251" s="1">
        <v>250</v>
      </c>
      <c r="B251" t="s">
        <v>902</v>
      </c>
      <c r="C251" s="1">
        <f t="shared" si="6"/>
        <v>7</v>
      </c>
      <c r="D251" s="1">
        <f t="shared" si="7"/>
        <v>1</v>
      </c>
      <c r="AK251" s="1">
        <v>7</v>
      </c>
      <c r="BA251" s="1"/>
    </row>
    <row r="252" spans="1:53" x14ac:dyDescent="0.25">
      <c r="A252" s="1">
        <v>251</v>
      </c>
      <c r="B252" t="s">
        <v>988</v>
      </c>
      <c r="C252" s="1">
        <f t="shared" si="6"/>
        <v>7</v>
      </c>
      <c r="D252" s="1">
        <f t="shared" si="7"/>
        <v>1</v>
      </c>
      <c r="T252" s="1">
        <v>7</v>
      </c>
      <c r="BA252" s="1"/>
    </row>
    <row r="253" spans="1:53" x14ac:dyDescent="0.25">
      <c r="A253" s="1">
        <v>252</v>
      </c>
      <c r="B253" t="s">
        <v>880</v>
      </c>
      <c r="C253" s="1">
        <f t="shared" si="6"/>
        <v>6</v>
      </c>
      <c r="D253" s="1">
        <f t="shared" si="7"/>
        <v>1</v>
      </c>
      <c r="AN253" s="1">
        <v>6</v>
      </c>
      <c r="BA253" s="1"/>
    </row>
    <row r="254" spans="1:53" x14ac:dyDescent="0.25">
      <c r="A254" s="1">
        <v>253</v>
      </c>
      <c r="B254" t="s">
        <v>1051</v>
      </c>
      <c r="C254" s="1">
        <f t="shared" si="6"/>
        <v>5</v>
      </c>
      <c r="D254" s="1">
        <f t="shared" si="7"/>
        <v>1</v>
      </c>
      <c r="I254" s="1">
        <v>5</v>
      </c>
      <c r="BA254" s="1"/>
    </row>
    <row r="255" spans="1:53" x14ac:dyDescent="0.25">
      <c r="A255" s="1">
        <v>254</v>
      </c>
      <c r="B255" t="s">
        <v>983</v>
      </c>
      <c r="C255" s="1">
        <f t="shared" si="6"/>
        <v>5</v>
      </c>
      <c r="D255" s="1">
        <f t="shared" si="7"/>
        <v>1</v>
      </c>
      <c r="T255" s="1">
        <v>5</v>
      </c>
      <c r="BA255" s="1"/>
    </row>
    <row r="256" spans="1:53" x14ac:dyDescent="0.25">
      <c r="A256" s="1">
        <v>255</v>
      </c>
      <c r="B256" t="s">
        <v>883</v>
      </c>
      <c r="C256" s="1">
        <f t="shared" si="6"/>
        <v>5</v>
      </c>
      <c r="D256" s="1">
        <f t="shared" si="7"/>
        <v>1</v>
      </c>
      <c r="AN256" s="1">
        <v>5</v>
      </c>
      <c r="BA256" s="1"/>
    </row>
    <row r="257" spans="1:53" x14ac:dyDescent="0.25">
      <c r="A257" s="1">
        <v>256</v>
      </c>
      <c r="B257" t="s">
        <v>1076</v>
      </c>
      <c r="C257" s="1">
        <f t="shared" si="6"/>
        <v>4</v>
      </c>
      <c r="D257" s="1">
        <f t="shared" si="7"/>
        <v>1</v>
      </c>
      <c r="E257" s="1">
        <v>4</v>
      </c>
      <c r="BA257" s="1"/>
    </row>
    <row r="258" spans="1:53" x14ac:dyDescent="0.25">
      <c r="A258" s="1">
        <v>257</v>
      </c>
      <c r="B258" t="s">
        <v>1077</v>
      </c>
      <c r="C258" s="1">
        <f t="shared" si="6"/>
        <v>4</v>
      </c>
      <c r="D258" s="1">
        <f t="shared" ref="D258:D261" si="8">COUNT(E258:BA258)</f>
        <v>1</v>
      </c>
      <c r="E258" s="1">
        <v>4</v>
      </c>
      <c r="BA258" s="1"/>
    </row>
    <row r="259" spans="1:53" x14ac:dyDescent="0.25">
      <c r="A259" s="1">
        <v>258</v>
      </c>
      <c r="B259" t="s">
        <v>908</v>
      </c>
      <c r="C259" s="1">
        <f t="shared" si="6"/>
        <v>4</v>
      </c>
      <c r="D259" s="1">
        <f t="shared" si="8"/>
        <v>1</v>
      </c>
      <c r="AJ259" s="1">
        <v>4</v>
      </c>
      <c r="BA259" s="1"/>
    </row>
    <row r="260" spans="1:53" x14ac:dyDescent="0.25">
      <c r="A260" s="1">
        <v>259</v>
      </c>
      <c r="B260" t="s">
        <v>1041</v>
      </c>
      <c r="C260" s="1">
        <f t="shared" si="6"/>
        <v>3</v>
      </c>
      <c r="D260" s="1">
        <f t="shared" si="8"/>
        <v>1</v>
      </c>
      <c r="J260" s="1">
        <v>3</v>
      </c>
      <c r="BA260" s="1"/>
    </row>
    <row r="261" spans="1:53" x14ac:dyDescent="0.25">
      <c r="A261" s="1">
        <v>260</v>
      </c>
      <c r="B261" t="s">
        <v>1044</v>
      </c>
      <c r="C261" s="1">
        <f t="shared" si="6"/>
        <v>2</v>
      </c>
      <c r="D261" s="1">
        <f t="shared" si="8"/>
        <v>1</v>
      </c>
      <c r="J261" s="1">
        <v>2</v>
      </c>
      <c r="BA261" s="1"/>
    </row>
    <row r="263" spans="1:53" x14ac:dyDescent="0.25">
      <c r="B263" t="s">
        <v>815</v>
      </c>
      <c r="C263" s="1">
        <f>COUNT(Tabelle256[Gesamt])</f>
        <v>260</v>
      </c>
      <c r="E263" s="1">
        <f>COUNT(Tabelle256[28.12.])</f>
        <v>23</v>
      </c>
      <c r="F263" s="1">
        <f>COUNT(Tabelle256[21.12.])</f>
        <v>20</v>
      </c>
      <c r="G263" s="1">
        <f>COUNT(Tabelle256[14.12.])</f>
        <v>21</v>
      </c>
      <c r="H263" s="1">
        <f>COUNT(Tabelle256[07.12.])</f>
        <v>19</v>
      </c>
      <c r="I263" s="1">
        <f>COUNT(Tabelle256[30.11.])</f>
        <v>18</v>
      </c>
      <c r="J263" s="1">
        <f>COUNT(Tabelle256[23.11.])</f>
        <v>19</v>
      </c>
      <c r="K263" s="1">
        <f>COUNT(Tabelle256[16.11.])</f>
        <v>22</v>
      </c>
      <c r="L263" s="1">
        <f>COUNT(Tabelle256[09.11.])</f>
        <v>23</v>
      </c>
      <c r="M263" s="1">
        <f>COUNT(Tabelle256[02.11.])</f>
        <v>22</v>
      </c>
      <c r="N263" s="1">
        <f>COUNT(Tabelle256[26.10.])</f>
        <v>20</v>
      </c>
      <c r="O263" s="1">
        <f>COUNT(Tabelle256[19.10.])</f>
        <v>19</v>
      </c>
      <c r="P263" s="1">
        <f>COUNT(Tabelle256[12.10.])</f>
        <v>20</v>
      </c>
      <c r="Q263" s="1">
        <f>COUNT(Tabelle256[05.10.])</f>
        <v>18</v>
      </c>
      <c r="R263" s="1">
        <f>COUNT(Tabelle256[28.09.])</f>
        <v>19</v>
      </c>
      <c r="S263" s="1">
        <f>COUNT(Tabelle256[21.09.])</f>
        <v>17</v>
      </c>
      <c r="T263" s="1">
        <f>COUNT(Tabelle256[07.09.])</f>
        <v>21</v>
      </c>
      <c r="U263" s="1">
        <f>COUNT(Tabelle256[31.08.])</f>
        <v>20</v>
      </c>
      <c r="V263" s="1">
        <f>COUNT(Tabelle256[24.08.])</f>
        <v>18</v>
      </c>
      <c r="W263" s="1">
        <f>COUNT(Tabelle256[17.08.])</f>
        <v>14</v>
      </c>
      <c r="X263" s="1">
        <f>COUNT(Tabelle256[10.08.])</f>
        <v>18</v>
      </c>
      <c r="Y263" s="1">
        <f>COUNT(Tabelle256[03.08.])</f>
        <v>17</v>
      </c>
      <c r="Z263" s="1">
        <f>COUNT(Tabelle256[27.07.])</f>
        <v>20</v>
      </c>
      <c r="AA263" s="1">
        <f>COUNT(Tabelle256[20.07.])</f>
        <v>15</v>
      </c>
      <c r="AB263" s="1">
        <f>COUNT(Tabelle256[13.07.])</f>
        <v>21</v>
      </c>
      <c r="AC263" s="1">
        <f>COUNT(Tabelle256[06.07.])</f>
        <v>21</v>
      </c>
      <c r="AD263" s="1">
        <f>COUNT(Tabelle256[29.06.])</f>
        <v>15</v>
      </c>
      <c r="AE263" s="1">
        <f>COUNT(Tabelle256[22.06.])</f>
        <v>18</v>
      </c>
      <c r="AF263" s="1">
        <f>COUNT(Tabelle256[15.06.])</f>
        <v>18</v>
      </c>
      <c r="AG263" s="1">
        <f>COUNT(Tabelle256[08.06.])</f>
        <v>19</v>
      </c>
      <c r="AH263" s="1">
        <f>COUNT(Tabelle256[01.06.])</f>
        <v>23</v>
      </c>
      <c r="AI263" s="1">
        <f>COUNT(Tabelle256[18.05.])</f>
        <v>17</v>
      </c>
      <c r="AJ263" s="1">
        <f>COUNT(Tabelle256[11.05.])</f>
        <v>23</v>
      </c>
      <c r="AK263" s="1">
        <f>COUNT(Tabelle256[04.05.])</f>
        <v>19</v>
      </c>
      <c r="AL263" s="1">
        <f>COUNT(Tabelle256[27.04.])</f>
        <v>20</v>
      </c>
      <c r="AM263" s="1">
        <f>COUNT(Tabelle256[20.04.])</f>
        <v>21</v>
      </c>
      <c r="AN263" s="1">
        <f>COUNT(Tabelle256[13.04.])</f>
        <v>20</v>
      </c>
      <c r="AO263" s="1">
        <f>COUNT(Tabelle256[06.04.])</f>
        <v>23</v>
      </c>
      <c r="AP263" s="1">
        <f>COUNT(Tabelle256[30.03.])</f>
        <v>16</v>
      </c>
      <c r="AQ263" s="1">
        <f>COUNT(Tabelle256[23.03.])</f>
        <v>21</v>
      </c>
      <c r="AR263" s="1">
        <f>COUNT(Tabelle256[16.03.])</f>
        <v>21</v>
      </c>
      <c r="AS263" s="1">
        <f>COUNT(Tabelle256[09.03.])</f>
        <v>18</v>
      </c>
      <c r="AT263" s="1">
        <f>COUNT(Tabelle256[02.03.])</f>
        <v>22</v>
      </c>
      <c r="AU263" s="1">
        <f>COUNT(Tabelle256[23.02.])</f>
        <v>18</v>
      </c>
      <c r="AV263" s="1">
        <f>COUNT(Tabelle256[16.02.])</f>
        <v>19</v>
      </c>
      <c r="AW263" s="1">
        <f>COUNT(Tabelle256[09.02.])</f>
        <v>20</v>
      </c>
      <c r="AX263" s="1">
        <f>COUNT(Tabelle256[02.02.])</f>
        <v>19</v>
      </c>
      <c r="AY263" s="1">
        <f>COUNT(Tabelle256[26.01.])</f>
        <v>21</v>
      </c>
      <c r="AZ263" s="1">
        <f>COUNT(Tabelle256[19.01.])</f>
        <v>23</v>
      </c>
      <c r="BA263" s="1">
        <f>COUNT(Tabelle256[05.01.])</f>
        <v>20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6105-C734-4A3D-95C7-D04EFAEFC944}">
  <dimension ref="A1:Y23"/>
  <sheetViews>
    <sheetView zoomScaleNormal="10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L19" sqref="L19"/>
    </sheetView>
  </sheetViews>
  <sheetFormatPr baseColWidth="10" defaultColWidth="12.7109375" defaultRowHeight="15.75" x14ac:dyDescent="0.25"/>
  <cols>
    <col min="1" max="1" width="31.140625" style="65" bestFit="1" customWidth="1"/>
    <col min="2" max="2" width="8.42578125" style="65" customWidth="1"/>
    <col min="3" max="3" width="11.42578125" customWidth="1"/>
    <col min="4" max="4" width="10.28515625" style="65" bestFit="1" customWidth="1"/>
    <col min="5" max="13" width="11.85546875" style="66" customWidth="1"/>
    <col min="14" max="14" width="11.42578125" style="66" bestFit="1" customWidth="1"/>
    <col min="15" max="16" width="11.85546875" style="66" customWidth="1"/>
    <col min="17" max="21" width="11.85546875" style="65" customWidth="1"/>
    <col min="22" max="22" width="9.140625" style="65" customWidth="1"/>
    <col min="23" max="25" width="11.85546875" style="65" customWidth="1"/>
    <col min="26" max="16384" width="12.7109375" style="65"/>
  </cols>
  <sheetData>
    <row r="1" spans="1:25" x14ac:dyDescent="0.25">
      <c r="A1" s="65" t="s">
        <v>1</v>
      </c>
      <c r="B1" s="65" t="s">
        <v>0</v>
      </c>
      <c r="C1" s="65" t="s">
        <v>2</v>
      </c>
      <c r="D1" s="66" t="s">
        <v>1167</v>
      </c>
      <c r="E1" s="66" t="s">
        <v>1168</v>
      </c>
      <c r="F1" s="66" t="s">
        <v>1169</v>
      </c>
      <c r="G1" s="66" t="s">
        <v>1170</v>
      </c>
      <c r="H1" s="66" t="s">
        <v>1171</v>
      </c>
      <c r="I1" s="66" t="s">
        <v>1172</v>
      </c>
      <c r="J1" s="66" t="s">
        <v>1173</v>
      </c>
      <c r="K1" s="66" t="s">
        <v>1174</v>
      </c>
      <c r="L1" s="66" t="s">
        <v>1175</v>
      </c>
      <c r="M1" s="66" t="s">
        <v>1176</v>
      </c>
      <c r="N1" s="66" t="s">
        <v>1177</v>
      </c>
      <c r="O1" s="66" t="s">
        <v>1178</v>
      </c>
      <c r="P1" s="66" t="s">
        <v>1179</v>
      </c>
      <c r="Q1" s="66" t="s">
        <v>1180</v>
      </c>
      <c r="R1" s="66" t="s">
        <v>1181</v>
      </c>
      <c r="S1" s="66" t="s">
        <v>1182</v>
      </c>
      <c r="T1" s="66" t="s">
        <v>1183</v>
      </c>
      <c r="U1" s="66" t="s">
        <v>1184</v>
      </c>
      <c r="V1" s="66" t="s">
        <v>1185</v>
      </c>
      <c r="W1" s="66" t="s">
        <v>1186</v>
      </c>
      <c r="X1" s="66" t="s">
        <v>1187</v>
      </c>
      <c r="Y1" s="66" t="s">
        <v>1188</v>
      </c>
    </row>
    <row r="2" spans="1:25" x14ac:dyDescent="0.25">
      <c r="A2" s="65" t="s">
        <v>1126</v>
      </c>
      <c r="B2" s="65">
        <f>RANK(Tabelle18[[#This Row],[Punkte]],C:C,0)</f>
        <v>1</v>
      </c>
      <c r="C2" s="65">
        <f>SUM(Tabelle18[[#This Row],[Runde1]:[Runde21]])</f>
        <v>109</v>
      </c>
      <c r="D2" s="67">
        <v>5</v>
      </c>
      <c r="E2" s="67">
        <v>6</v>
      </c>
      <c r="F2" s="67">
        <v>5</v>
      </c>
      <c r="G2" s="67">
        <v>6</v>
      </c>
      <c r="H2" s="67">
        <v>4</v>
      </c>
      <c r="I2" s="67">
        <v>8</v>
      </c>
      <c r="J2" s="67">
        <v>4</v>
      </c>
      <c r="K2" s="67">
        <v>5</v>
      </c>
      <c r="L2" s="67">
        <v>7</v>
      </c>
      <c r="M2" s="67">
        <v>5</v>
      </c>
      <c r="N2" s="67">
        <v>7</v>
      </c>
      <c r="O2" s="67">
        <v>5</v>
      </c>
      <c r="P2" s="67">
        <v>6</v>
      </c>
      <c r="Q2" s="67">
        <v>3</v>
      </c>
      <c r="R2" s="67">
        <v>5</v>
      </c>
      <c r="S2" s="67">
        <v>5</v>
      </c>
      <c r="T2" s="67">
        <v>3</v>
      </c>
      <c r="U2" s="67">
        <v>8</v>
      </c>
      <c r="V2" s="67">
        <v>2</v>
      </c>
      <c r="W2" s="67">
        <v>3</v>
      </c>
      <c r="X2" s="67">
        <v>5</v>
      </c>
      <c r="Y2" s="67">
        <v>2</v>
      </c>
    </row>
    <row r="3" spans="1:25" x14ac:dyDescent="0.25">
      <c r="A3" s="65" t="s">
        <v>75</v>
      </c>
      <c r="B3" s="65">
        <f>RANK(Tabelle18[[#This Row],[Punkte]],C:C,0)</f>
        <v>2</v>
      </c>
      <c r="C3" s="65">
        <f>SUM(Tabelle18[[#This Row],[Runde1]:[Runde21]])</f>
        <v>104</v>
      </c>
      <c r="D3" s="67">
        <v>5</v>
      </c>
      <c r="E3" s="67">
        <v>3</v>
      </c>
      <c r="F3" s="67">
        <v>3</v>
      </c>
      <c r="G3" s="67">
        <v>5</v>
      </c>
      <c r="H3" s="67">
        <v>3</v>
      </c>
      <c r="I3" s="67">
        <v>7</v>
      </c>
      <c r="J3" s="67">
        <v>2</v>
      </c>
      <c r="K3" s="67">
        <v>4</v>
      </c>
      <c r="L3" s="67">
        <v>6</v>
      </c>
      <c r="M3" s="67">
        <v>4</v>
      </c>
      <c r="N3" s="67">
        <v>5</v>
      </c>
      <c r="O3" s="67">
        <v>7</v>
      </c>
      <c r="P3" s="67">
        <v>9</v>
      </c>
      <c r="Q3" s="67">
        <v>5</v>
      </c>
      <c r="R3" s="67">
        <v>5</v>
      </c>
      <c r="S3" s="67">
        <v>3</v>
      </c>
      <c r="T3" s="67">
        <v>4</v>
      </c>
      <c r="U3" s="67">
        <v>6</v>
      </c>
      <c r="V3" s="67">
        <v>2</v>
      </c>
      <c r="W3" s="67">
        <v>5</v>
      </c>
      <c r="X3" s="67">
        <v>8</v>
      </c>
      <c r="Y3" s="67">
        <v>3</v>
      </c>
    </row>
    <row r="4" spans="1:25" x14ac:dyDescent="0.25">
      <c r="A4" s="65" t="s">
        <v>634</v>
      </c>
      <c r="B4" s="65">
        <f>RANK(Tabelle18[[#This Row],[Punkte]],C:C,0)</f>
        <v>3</v>
      </c>
      <c r="C4" s="65">
        <f>SUM(Tabelle18[[#This Row],[Runde1]:[Runde21]])</f>
        <v>103</v>
      </c>
      <c r="D4" s="67">
        <v>4</v>
      </c>
      <c r="E4" s="67">
        <v>4</v>
      </c>
      <c r="F4" s="67">
        <v>3</v>
      </c>
      <c r="G4" s="67">
        <v>5</v>
      </c>
      <c r="H4" s="67">
        <v>3</v>
      </c>
      <c r="I4" s="67">
        <v>6</v>
      </c>
      <c r="J4" s="67">
        <v>4</v>
      </c>
      <c r="K4" s="67">
        <v>6</v>
      </c>
      <c r="L4" s="67">
        <v>7</v>
      </c>
      <c r="M4" s="67">
        <v>6</v>
      </c>
      <c r="N4" s="67">
        <v>7</v>
      </c>
      <c r="O4" s="67">
        <v>5</v>
      </c>
      <c r="P4" s="67">
        <v>8</v>
      </c>
      <c r="Q4" s="67">
        <v>1</v>
      </c>
      <c r="R4" s="67">
        <v>3</v>
      </c>
      <c r="S4" s="67">
        <v>4</v>
      </c>
      <c r="T4" s="67">
        <v>6</v>
      </c>
      <c r="U4" s="67">
        <v>7</v>
      </c>
      <c r="V4" s="67">
        <v>1</v>
      </c>
      <c r="W4" s="67">
        <v>4</v>
      </c>
      <c r="X4" s="67">
        <v>7</v>
      </c>
      <c r="Y4" s="67">
        <v>2</v>
      </c>
    </row>
    <row r="5" spans="1:25" x14ac:dyDescent="0.25">
      <c r="A5" s="65" t="s">
        <v>540</v>
      </c>
      <c r="B5" s="65">
        <f>RANK(Tabelle18[[#This Row],[Punkte]],C:C,0)</f>
        <v>4</v>
      </c>
      <c r="C5" s="65">
        <f>SUM(Tabelle18[[#This Row],[Runde1]:[Runde21]])</f>
        <v>102</v>
      </c>
      <c r="D5" s="67">
        <v>4</v>
      </c>
      <c r="E5" s="67">
        <v>4</v>
      </c>
      <c r="F5" s="67">
        <v>5</v>
      </c>
      <c r="G5" s="67">
        <v>5</v>
      </c>
      <c r="H5" s="67">
        <v>4</v>
      </c>
      <c r="I5" s="67">
        <v>5</v>
      </c>
      <c r="J5" s="67">
        <v>3</v>
      </c>
      <c r="K5" s="67">
        <v>6</v>
      </c>
      <c r="L5" s="67">
        <v>6</v>
      </c>
      <c r="M5" s="67">
        <v>7</v>
      </c>
      <c r="N5" s="67">
        <v>7</v>
      </c>
      <c r="O5" s="67">
        <v>5</v>
      </c>
      <c r="P5" s="67">
        <v>5</v>
      </c>
      <c r="Q5" s="67">
        <v>3</v>
      </c>
      <c r="R5" s="67">
        <v>4</v>
      </c>
      <c r="S5" s="67">
        <v>3</v>
      </c>
      <c r="T5" s="67">
        <v>2</v>
      </c>
      <c r="U5" s="67">
        <v>7</v>
      </c>
      <c r="V5" s="67">
        <v>2</v>
      </c>
      <c r="W5" s="67">
        <v>6</v>
      </c>
      <c r="X5" s="67">
        <v>8</v>
      </c>
      <c r="Y5" s="67">
        <v>1</v>
      </c>
    </row>
    <row r="6" spans="1:25" x14ac:dyDescent="0.25">
      <c r="A6" s="65" t="s">
        <v>62</v>
      </c>
      <c r="B6" s="65">
        <f>RANK(Tabelle18[[#This Row],[Punkte]],C:C,0)</f>
        <v>5</v>
      </c>
      <c r="C6" s="65">
        <f>SUM(Tabelle18[[#This Row],[Runde1]:[Runde21]])</f>
        <v>101</v>
      </c>
      <c r="D6" s="67">
        <v>5</v>
      </c>
      <c r="E6" s="67">
        <v>3</v>
      </c>
      <c r="F6" s="67">
        <v>4</v>
      </c>
      <c r="G6" s="67">
        <v>5</v>
      </c>
      <c r="H6" s="67">
        <v>3</v>
      </c>
      <c r="I6" s="67">
        <v>7</v>
      </c>
      <c r="J6" s="67">
        <v>4</v>
      </c>
      <c r="K6" s="67">
        <v>3</v>
      </c>
      <c r="L6" s="67">
        <v>4</v>
      </c>
      <c r="M6" s="67">
        <v>5</v>
      </c>
      <c r="N6" s="67">
        <v>8</v>
      </c>
      <c r="O6" s="67">
        <v>4</v>
      </c>
      <c r="P6" s="67">
        <v>10</v>
      </c>
      <c r="Q6" s="67">
        <v>2</v>
      </c>
      <c r="R6" s="67">
        <v>5</v>
      </c>
      <c r="S6" s="67">
        <v>3</v>
      </c>
      <c r="T6" s="67">
        <v>6</v>
      </c>
      <c r="U6" s="67">
        <v>5</v>
      </c>
      <c r="V6" s="67">
        <v>3</v>
      </c>
      <c r="W6" s="67">
        <v>3</v>
      </c>
      <c r="X6" s="67">
        <v>7</v>
      </c>
      <c r="Y6" s="67">
        <v>2</v>
      </c>
    </row>
    <row r="7" spans="1:25" x14ac:dyDescent="0.25">
      <c r="A7" s="65" t="s">
        <v>1189</v>
      </c>
      <c r="B7" s="65">
        <f>RANK(Tabelle18[[#This Row],[Punkte]],C:C,0)</f>
        <v>6</v>
      </c>
      <c r="C7" s="65">
        <f>SUM(Tabelle18[[#This Row],[Runde1]:[Runde21]])</f>
        <v>95</v>
      </c>
      <c r="D7" s="67">
        <v>2</v>
      </c>
      <c r="E7" s="67">
        <v>5</v>
      </c>
      <c r="F7" s="67">
        <v>4</v>
      </c>
      <c r="G7" s="67">
        <v>4</v>
      </c>
      <c r="H7" s="67">
        <v>6</v>
      </c>
      <c r="I7" s="67">
        <v>5</v>
      </c>
      <c r="J7" s="67">
        <v>2</v>
      </c>
      <c r="K7" s="67">
        <v>6</v>
      </c>
      <c r="L7" s="67">
        <v>3</v>
      </c>
      <c r="M7" s="67">
        <v>7</v>
      </c>
      <c r="N7" s="67">
        <v>8</v>
      </c>
      <c r="O7" s="67">
        <v>5</v>
      </c>
      <c r="P7" s="67">
        <v>7</v>
      </c>
      <c r="Q7" s="67">
        <v>2</v>
      </c>
      <c r="R7" s="67">
        <v>5</v>
      </c>
      <c r="S7" s="67">
        <v>4</v>
      </c>
      <c r="T7" s="67">
        <v>4</v>
      </c>
      <c r="U7" s="67">
        <v>4</v>
      </c>
      <c r="V7" s="67">
        <v>2</v>
      </c>
      <c r="W7" s="67">
        <v>5</v>
      </c>
      <c r="X7" s="67">
        <v>2</v>
      </c>
      <c r="Y7" s="67">
        <v>3</v>
      </c>
    </row>
    <row r="8" spans="1:25" x14ac:dyDescent="0.25">
      <c r="A8" s="65" t="s">
        <v>1190</v>
      </c>
      <c r="B8" s="65">
        <f>RANK(Tabelle18[[#This Row],[Punkte]],C:C,0)</f>
        <v>7</v>
      </c>
      <c r="C8" s="65">
        <f>SUM(Tabelle18[[#This Row],[Runde1]:[Runde21]])</f>
        <v>94</v>
      </c>
      <c r="D8" s="67">
        <v>4</v>
      </c>
      <c r="E8" s="67">
        <v>5</v>
      </c>
      <c r="F8" s="67">
        <v>4</v>
      </c>
      <c r="G8" s="67">
        <v>6</v>
      </c>
      <c r="H8" s="67">
        <v>4</v>
      </c>
      <c r="I8" s="67">
        <v>7</v>
      </c>
      <c r="J8" s="67">
        <v>2</v>
      </c>
      <c r="K8" s="67">
        <v>3</v>
      </c>
      <c r="L8" s="67">
        <v>7</v>
      </c>
      <c r="M8" s="67">
        <v>5</v>
      </c>
      <c r="N8" s="67">
        <v>7</v>
      </c>
      <c r="O8" s="67">
        <v>2</v>
      </c>
      <c r="P8" s="67">
        <v>9</v>
      </c>
      <c r="Q8" s="67">
        <v>2</v>
      </c>
      <c r="R8" s="67">
        <v>4</v>
      </c>
      <c r="S8" s="67">
        <v>5</v>
      </c>
      <c r="T8" s="67">
        <v>3</v>
      </c>
      <c r="U8" s="67">
        <v>5</v>
      </c>
      <c r="V8" s="67">
        <v>1</v>
      </c>
      <c r="W8" s="67">
        <v>1</v>
      </c>
      <c r="X8" s="67">
        <v>6</v>
      </c>
      <c r="Y8" s="67">
        <v>2</v>
      </c>
    </row>
    <row r="9" spans="1:25" x14ac:dyDescent="0.25">
      <c r="A9" s="65" t="s">
        <v>1087</v>
      </c>
      <c r="B9" s="65">
        <f>RANK(Tabelle18[[#This Row],[Punkte]],C:C,0)</f>
        <v>8</v>
      </c>
      <c r="C9" s="65">
        <f>SUM(Tabelle18[[#This Row],[Runde1]:[Runde21]])</f>
        <v>93</v>
      </c>
      <c r="D9" s="67">
        <v>4</v>
      </c>
      <c r="E9" s="67">
        <v>3</v>
      </c>
      <c r="F9" s="67">
        <v>3</v>
      </c>
      <c r="G9" s="67">
        <v>4</v>
      </c>
      <c r="H9" s="67">
        <v>4</v>
      </c>
      <c r="I9" s="67">
        <v>7</v>
      </c>
      <c r="J9" s="67">
        <v>6</v>
      </c>
      <c r="K9" s="67">
        <v>2</v>
      </c>
      <c r="L9" s="67">
        <v>6</v>
      </c>
      <c r="M9" s="67">
        <v>5</v>
      </c>
      <c r="N9" s="67">
        <v>8</v>
      </c>
      <c r="O9" s="67">
        <v>3</v>
      </c>
      <c r="P9" s="67">
        <v>9</v>
      </c>
      <c r="Q9" s="67">
        <v>2</v>
      </c>
      <c r="R9" s="67">
        <v>5</v>
      </c>
      <c r="S9" s="67">
        <v>3</v>
      </c>
      <c r="T9" s="67">
        <v>5</v>
      </c>
      <c r="U9" s="67">
        <v>4</v>
      </c>
      <c r="V9" s="67">
        <v>1</v>
      </c>
      <c r="W9" s="67">
        <v>3</v>
      </c>
      <c r="X9" s="67">
        <v>5</v>
      </c>
      <c r="Y9" s="67">
        <v>1</v>
      </c>
    </row>
    <row r="10" spans="1:25" x14ac:dyDescent="0.25">
      <c r="A10" s="65" t="s">
        <v>839</v>
      </c>
      <c r="B10" s="65">
        <v>9</v>
      </c>
      <c r="C10" s="65">
        <f>SUM(Tabelle18[[#This Row],[Runde1]:[Runde21]])</f>
        <v>93</v>
      </c>
      <c r="D10" s="67">
        <v>3</v>
      </c>
      <c r="E10" s="67">
        <v>5</v>
      </c>
      <c r="F10" s="67">
        <v>5</v>
      </c>
      <c r="G10" s="67">
        <v>5</v>
      </c>
      <c r="H10" s="67">
        <v>3</v>
      </c>
      <c r="I10" s="67">
        <v>7</v>
      </c>
      <c r="J10" s="67">
        <v>3</v>
      </c>
      <c r="K10" s="67">
        <v>5</v>
      </c>
      <c r="L10" s="67">
        <v>6</v>
      </c>
      <c r="M10" s="67">
        <v>5</v>
      </c>
      <c r="N10" s="67">
        <v>7</v>
      </c>
      <c r="O10" s="67">
        <v>3</v>
      </c>
      <c r="P10" s="67">
        <v>10</v>
      </c>
      <c r="Q10" s="67">
        <v>3</v>
      </c>
      <c r="R10" s="67">
        <v>4</v>
      </c>
      <c r="S10" s="67">
        <v>4</v>
      </c>
      <c r="T10" s="67">
        <v>2</v>
      </c>
      <c r="U10" s="67">
        <v>4</v>
      </c>
      <c r="V10" s="67">
        <v>1</v>
      </c>
      <c r="W10" s="67">
        <v>2</v>
      </c>
      <c r="X10" s="67">
        <v>4</v>
      </c>
      <c r="Y10" s="67">
        <v>2</v>
      </c>
    </row>
    <row r="11" spans="1:25" x14ac:dyDescent="0.25">
      <c r="A11" s="65" t="s">
        <v>1191</v>
      </c>
      <c r="B11" s="65">
        <f>RANK(Tabelle18[[#This Row],[Punkte]],C:C,0)</f>
        <v>10</v>
      </c>
      <c r="C11" s="65">
        <f>SUM(Tabelle18[[#This Row],[Runde1]:[Runde21]])</f>
        <v>92</v>
      </c>
      <c r="D11" s="67">
        <v>3</v>
      </c>
      <c r="E11" s="67">
        <v>5</v>
      </c>
      <c r="F11" s="67">
        <v>5</v>
      </c>
      <c r="G11" s="67">
        <v>3</v>
      </c>
      <c r="H11" s="67">
        <v>3</v>
      </c>
      <c r="I11" s="67">
        <v>6</v>
      </c>
      <c r="J11" s="67">
        <v>2</v>
      </c>
      <c r="K11" s="67">
        <v>4</v>
      </c>
      <c r="L11" s="67">
        <v>5</v>
      </c>
      <c r="M11" s="67">
        <v>5</v>
      </c>
      <c r="N11" s="67">
        <v>5</v>
      </c>
      <c r="O11" s="67">
        <v>5</v>
      </c>
      <c r="P11" s="67">
        <v>10</v>
      </c>
      <c r="Q11" s="67">
        <v>3</v>
      </c>
      <c r="R11" s="67">
        <v>4</v>
      </c>
      <c r="S11" s="67">
        <v>4</v>
      </c>
      <c r="T11" s="67">
        <v>4</v>
      </c>
      <c r="U11" s="67">
        <v>5</v>
      </c>
      <c r="V11" s="67">
        <v>0</v>
      </c>
      <c r="W11" s="67">
        <v>4</v>
      </c>
      <c r="X11" s="67">
        <v>5</v>
      </c>
      <c r="Y11" s="67">
        <v>2</v>
      </c>
    </row>
    <row r="12" spans="1:25" x14ac:dyDescent="0.25">
      <c r="A12" s="65" t="s">
        <v>572</v>
      </c>
      <c r="B12" s="65">
        <f>RANK(Tabelle18[[#This Row],[Punkte]],C:C,0)</f>
        <v>11</v>
      </c>
      <c r="C12" s="65">
        <f>SUM(Tabelle18[[#This Row],[Runde1]:[Runde21]])</f>
        <v>89</v>
      </c>
      <c r="D12" s="67">
        <v>2</v>
      </c>
      <c r="E12" s="67">
        <v>3</v>
      </c>
      <c r="F12" s="67">
        <v>6</v>
      </c>
      <c r="G12" s="67">
        <v>3</v>
      </c>
      <c r="H12" s="67">
        <v>5</v>
      </c>
      <c r="I12" s="67">
        <v>5</v>
      </c>
      <c r="J12" s="67">
        <v>3</v>
      </c>
      <c r="K12" s="67">
        <v>4</v>
      </c>
      <c r="L12" s="67">
        <v>7</v>
      </c>
      <c r="M12" s="67">
        <v>5</v>
      </c>
      <c r="N12" s="67">
        <v>7</v>
      </c>
      <c r="O12" s="67">
        <v>3</v>
      </c>
      <c r="P12" s="67">
        <v>6</v>
      </c>
      <c r="Q12" s="67">
        <v>2</v>
      </c>
      <c r="R12" s="67">
        <v>3</v>
      </c>
      <c r="S12" s="67">
        <v>5</v>
      </c>
      <c r="T12" s="67">
        <v>3</v>
      </c>
      <c r="U12" s="67">
        <v>4</v>
      </c>
      <c r="V12" s="67">
        <v>2</v>
      </c>
      <c r="W12" s="67">
        <v>3</v>
      </c>
      <c r="X12" s="67">
        <v>6</v>
      </c>
      <c r="Y12" s="67">
        <v>2</v>
      </c>
    </row>
    <row r="13" spans="1:25" x14ac:dyDescent="0.25">
      <c r="A13" s="65" t="s">
        <v>87</v>
      </c>
      <c r="B13" s="65">
        <f>RANK(Tabelle18[[#This Row],[Punkte]],C:C,0)</f>
        <v>12</v>
      </c>
      <c r="C13" s="65">
        <f>SUM(Tabelle18[[#This Row],[Runde1]:[Runde21]])</f>
        <v>82</v>
      </c>
      <c r="D13" s="67">
        <v>5</v>
      </c>
      <c r="E13" s="67">
        <v>4</v>
      </c>
      <c r="F13" s="67">
        <v>1</v>
      </c>
      <c r="G13" s="67">
        <v>6</v>
      </c>
      <c r="H13" s="67">
        <v>3</v>
      </c>
      <c r="I13" s="67">
        <v>8</v>
      </c>
      <c r="J13" s="67">
        <v>2</v>
      </c>
      <c r="K13" s="67">
        <v>3</v>
      </c>
      <c r="L13" s="67">
        <v>5</v>
      </c>
      <c r="M13" s="67">
        <v>3</v>
      </c>
      <c r="N13" s="67">
        <v>6</v>
      </c>
      <c r="O13" s="67">
        <v>6</v>
      </c>
      <c r="P13" s="67">
        <v>4</v>
      </c>
      <c r="Q13" s="67">
        <v>1</v>
      </c>
      <c r="R13" s="67">
        <v>2</v>
      </c>
      <c r="S13" s="67">
        <v>4</v>
      </c>
      <c r="T13" s="67">
        <v>4</v>
      </c>
      <c r="U13" s="67">
        <v>6</v>
      </c>
      <c r="V13" s="67">
        <v>1</v>
      </c>
      <c r="W13" s="67">
        <v>2</v>
      </c>
      <c r="X13" s="67">
        <v>3</v>
      </c>
      <c r="Y13" s="67">
        <v>3</v>
      </c>
    </row>
    <row r="14" spans="1:25" x14ac:dyDescent="0.25">
      <c r="A14" s="65" t="s">
        <v>1192</v>
      </c>
      <c r="B14" s="65">
        <f>RANK(Tabelle18[[#This Row],[Punkte]],C:C,0)</f>
        <v>13</v>
      </c>
      <c r="C14" s="65">
        <f>SUM(Tabelle18[[#This Row],[Runde1]:[Runde21]])</f>
        <v>74</v>
      </c>
      <c r="D14" s="67">
        <v>2</v>
      </c>
      <c r="E14" s="67">
        <v>2</v>
      </c>
      <c r="F14" s="67">
        <v>2</v>
      </c>
      <c r="G14" s="67">
        <v>5</v>
      </c>
      <c r="H14" s="67">
        <v>4</v>
      </c>
      <c r="I14" s="67">
        <v>6</v>
      </c>
      <c r="J14" s="67">
        <v>4</v>
      </c>
      <c r="K14" s="67">
        <v>2</v>
      </c>
      <c r="L14" s="67">
        <v>6</v>
      </c>
      <c r="M14" s="67">
        <v>6</v>
      </c>
      <c r="N14" s="67">
        <v>7</v>
      </c>
      <c r="O14" s="67">
        <v>1</v>
      </c>
      <c r="P14" s="67">
        <v>6</v>
      </c>
      <c r="Q14" s="67">
        <v>1</v>
      </c>
      <c r="R14" s="67">
        <v>3</v>
      </c>
      <c r="S14" s="67">
        <v>3</v>
      </c>
      <c r="T14" s="67">
        <v>2</v>
      </c>
      <c r="U14" s="67">
        <v>3</v>
      </c>
      <c r="V14" s="67">
        <v>1</v>
      </c>
      <c r="W14" s="67">
        <v>4</v>
      </c>
      <c r="X14" s="67">
        <v>2</v>
      </c>
      <c r="Y14" s="67">
        <v>2</v>
      </c>
    </row>
    <row r="15" spans="1:25" x14ac:dyDescent="0.25">
      <c r="A15" s="65" t="s">
        <v>1193</v>
      </c>
      <c r="B15" s="65">
        <f>RANK(Tabelle18[[#This Row],[Punkte]],C:C,0)</f>
        <v>14</v>
      </c>
      <c r="C15" s="65">
        <f>SUM(Tabelle18[[#This Row],[Runde1]:[Runde21]])</f>
        <v>70</v>
      </c>
      <c r="D15" s="67">
        <v>1</v>
      </c>
      <c r="E15" s="67">
        <v>0</v>
      </c>
      <c r="F15" s="67">
        <v>5</v>
      </c>
      <c r="G15" s="67">
        <v>3</v>
      </c>
      <c r="H15" s="67">
        <v>2</v>
      </c>
      <c r="I15" s="67">
        <v>6</v>
      </c>
      <c r="J15" s="67">
        <v>2</v>
      </c>
      <c r="K15" s="67">
        <v>4</v>
      </c>
      <c r="L15" s="67">
        <v>5</v>
      </c>
      <c r="M15" s="67">
        <v>5</v>
      </c>
      <c r="N15" s="67">
        <v>6</v>
      </c>
      <c r="O15" s="67">
        <v>1</v>
      </c>
      <c r="P15" s="67">
        <v>8</v>
      </c>
      <c r="Q15" s="67">
        <v>3</v>
      </c>
      <c r="R15" s="67">
        <v>5</v>
      </c>
      <c r="S15" s="67">
        <v>4</v>
      </c>
      <c r="T15" s="67">
        <v>3</v>
      </c>
      <c r="U15" s="67">
        <v>5</v>
      </c>
      <c r="V15" s="67">
        <v>2</v>
      </c>
      <c r="W15" s="67"/>
      <c r="X15" s="67"/>
      <c r="Y15" s="67"/>
    </row>
    <row r="16" spans="1:25" x14ac:dyDescent="0.25">
      <c r="A16" s="65" t="s">
        <v>1119</v>
      </c>
      <c r="B16" s="65">
        <f>RANK(Tabelle18[[#This Row],[Punkte]],C:C,0)</f>
        <v>15</v>
      </c>
      <c r="C16" s="65">
        <f>SUM(Tabelle18[[#This Row],[Runde1]:[Runde21]])</f>
        <v>69</v>
      </c>
      <c r="D16" s="67">
        <v>2</v>
      </c>
      <c r="E16" s="67">
        <v>1</v>
      </c>
      <c r="F16" s="67">
        <v>2</v>
      </c>
      <c r="G16" s="67">
        <v>5</v>
      </c>
      <c r="H16" s="67">
        <v>2</v>
      </c>
      <c r="I16" s="67">
        <v>6</v>
      </c>
      <c r="J16" s="67">
        <v>4</v>
      </c>
      <c r="K16" s="67">
        <v>4</v>
      </c>
      <c r="L16" s="67">
        <v>5</v>
      </c>
      <c r="M16" s="67">
        <v>2</v>
      </c>
      <c r="N16" s="67">
        <v>5</v>
      </c>
      <c r="O16" s="67">
        <v>1</v>
      </c>
      <c r="P16" s="67">
        <v>3</v>
      </c>
      <c r="Q16" s="67">
        <v>2</v>
      </c>
      <c r="R16" s="67">
        <v>3</v>
      </c>
      <c r="S16" s="67">
        <v>1</v>
      </c>
      <c r="T16" s="67">
        <v>4</v>
      </c>
      <c r="U16" s="67">
        <v>6</v>
      </c>
      <c r="V16" s="67">
        <v>2</v>
      </c>
      <c r="W16" s="67">
        <v>3</v>
      </c>
      <c r="X16" s="67">
        <v>5</v>
      </c>
      <c r="Y16" s="67">
        <v>1</v>
      </c>
    </row>
    <row r="17" spans="1:25" x14ac:dyDescent="0.25">
      <c r="A17" s="65" t="s">
        <v>72</v>
      </c>
      <c r="B17" s="65">
        <f>RANK(Tabelle18[[#This Row],[Punkte]],C:C,0)</f>
        <v>16</v>
      </c>
      <c r="C17" s="65">
        <f>SUM(Tabelle18[[#This Row],[Runde1]:[Runde21]])</f>
        <v>52</v>
      </c>
      <c r="D17" s="67">
        <v>3</v>
      </c>
      <c r="E17" s="67">
        <v>4</v>
      </c>
      <c r="F17" s="67">
        <v>2</v>
      </c>
      <c r="G17" s="67">
        <v>4</v>
      </c>
      <c r="H17" s="67">
        <v>3</v>
      </c>
      <c r="I17" s="67">
        <v>7</v>
      </c>
      <c r="J17" s="67">
        <v>1</v>
      </c>
      <c r="K17" s="67">
        <v>4</v>
      </c>
      <c r="L17" s="67">
        <v>3</v>
      </c>
      <c r="M17" s="67">
        <v>3</v>
      </c>
      <c r="N17" s="67">
        <v>6</v>
      </c>
      <c r="O17" s="67">
        <v>0</v>
      </c>
      <c r="P17" s="67">
        <v>4</v>
      </c>
      <c r="Q17" s="67">
        <v>0</v>
      </c>
      <c r="R17" s="67">
        <v>3</v>
      </c>
      <c r="S17" s="67">
        <v>2</v>
      </c>
      <c r="T17" s="67">
        <v>1</v>
      </c>
      <c r="U17" s="67">
        <v>2</v>
      </c>
      <c r="V17" s="67"/>
      <c r="W17" s="67"/>
      <c r="X17" s="67"/>
      <c r="Y17" s="67"/>
    </row>
    <row r="18" spans="1:25" x14ac:dyDescent="0.25">
      <c r="A18" s="65" t="s">
        <v>1194</v>
      </c>
      <c r="B18" s="65">
        <f>RANK(Tabelle18[[#This Row],[Punkte]],C:C,0)</f>
        <v>17</v>
      </c>
      <c r="C18" s="65">
        <f>SUM(Tabelle18[[#This Row],[Runde1]:[Runde21]])</f>
        <v>31</v>
      </c>
      <c r="D18" s="67">
        <v>2</v>
      </c>
      <c r="E18" s="67">
        <v>2</v>
      </c>
      <c r="F18" s="67">
        <v>2</v>
      </c>
      <c r="G18" s="67">
        <v>1</v>
      </c>
      <c r="H18" s="67">
        <v>3</v>
      </c>
      <c r="I18" s="67">
        <v>4</v>
      </c>
      <c r="J18" s="67">
        <v>1</v>
      </c>
      <c r="K18" s="67">
        <v>2</v>
      </c>
      <c r="L18" s="67">
        <v>3</v>
      </c>
      <c r="M18" s="67">
        <v>1</v>
      </c>
      <c r="N18" s="67">
        <v>5</v>
      </c>
      <c r="O18" s="67">
        <v>2</v>
      </c>
      <c r="P18" s="67">
        <v>3</v>
      </c>
      <c r="Q18" s="67"/>
      <c r="R18" s="67"/>
      <c r="S18" s="67"/>
      <c r="T18" s="67"/>
      <c r="U18" s="67"/>
      <c r="V18" s="67"/>
      <c r="W18" s="67"/>
      <c r="X18" s="67"/>
      <c r="Y18" s="67"/>
    </row>
    <row r="19" spans="1:25" x14ac:dyDescent="0.25">
      <c r="A19" s="65" t="s">
        <v>1195</v>
      </c>
      <c r="B19" s="65">
        <f>RANK(Tabelle18[[#This Row],[Punkte]],C:C,0)</f>
        <v>18</v>
      </c>
      <c r="C19" s="65">
        <f>SUM(Tabelle18[[#This Row],[Runde1]:[Runde21]])</f>
        <v>22</v>
      </c>
      <c r="D19" s="67"/>
      <c r="E19" s="67"/>
      <c r="F19" s="67"/>
      <c r="G19" s="67"/>
      <c r="H19" s="67"/>
      <c r="I19" s="67"/>
      <c r="J19" s="67"/>
      <c r="K19" s="67"/>
      <c r="L19" s="67"/>
      <c r="M19" s="67">
        <v>5</v>
      </c>
      <c r="N19" s="67">
        <v>8</v>
      </c>
      <c r="O19" s="67">
        <v>4</v>
      </c>
      <c r="P19" s="67">
        <v>5</v>
      </c>
      <c r="Q19" s="67"/>
      <c r="R19" s="67"/>
      <c r="S19" s="67"/>
      <c r="T19" s="67"/>
      <c r="U19" s="67"/>
      <c r="V19" s="67"/>
      <c r="W19" s="67"/>
      <c r="X19" s="67"/>
      <c r="Y19" s="67"/>
    </row>
    <row r="20" spans="1:25" x14ac:dyDescent="0.25">
      <c r="A20" s="65" t="s">
        <v>1196</v>
      </c>
      <c r="B20" s="65">
        <f>RANK(Tabelle18[[#This Row],[Punkte]],C:C,0)</f>
        <v>19</v>
      </c>
      <c r="C20" s="65">
        <f>SUM(Tabelle18[[#This Row],[Runde1]:[Runde21]])</f>
        <v>18</v>
      </c>
      <c r="D20" s="67"/>
      <c r="E20" s="67">
        <v>4</v>
      </c>
      <c r="F20" s="67">
        <v>2</v>
      </c>
      <c r="G20" s="67">
        <v>2</v>
      </c>
      <c r="H20" s="67">
        <v>2</v>
      </c>
      <c r="I20" s="67">
        <v>5</v>
      </c>
      <c r="J20" s="67">
        <v>3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" x14ac:dyDescent="0.25">
      <c r="A21" s="65" t="s">
        <v>1197</v>
      </c>
      <c r="B21" s="65">
        <f>RANK(Tabelle18[[#This Row],[Punkte]],C:C,0)</f>
        <v>20</v>
      </c>
      <c r="C21" s="65">
        <f>SUM(Tabelle18[[#This Row],[Runde1]:[Runde21]])</f>
        <v>10</v>
      </c>
      <c r="D21" s="67"/>
      <c r="E21" s="67"/>
      <c r="F21" s="67"/>
      <c r="G21" s="67"/>
      <c r="H21" s="67"/>
      <c r="I21" s="67"/>
      <c r="J21" s="67"/>
      <c r="K21" s="67"/>
      <c r="L21" s="67">
        <v>1</v>
      </c>
      <c r="M21" s="67">
        <v>2</v>
      </c>
      <c r="N21" s="67">
        <v>3</v>
      </c>
      <c r="O21" s="67">
        <v>0</v>
      </c>
      <c r="P21" s="67">
        <v>0</v>
      </c>
      <c r="Q21" s="67">
        <v>3</v>
      </c>
      <c r="R21" s="67">
        <v>1</v>
      </c>
      <c r="S21" s="67"/>
      <c r="T21" s="67"/>
      <c r="U21" s="67"/>
      <c r="V21" s="67"/>
      <c r="W21" s="67"/>
      <c r="X21" s="67"/>
      <c r="Y21" s="67"/>
    </row>
    <row r="23" spans="1:25" x14ac:dyDescent="0.25">
      <c r="A23" s="68" t="s">
        <v>1198</v>
      </c>
      <c r="D23" s="65">
        <f>COUNTA(Tabelle18[Runde1])</f>
        <v>17</v>
      </c>
      <c r="E23" s="65">
        <f>COUNTA(Tabelle18[Runde2])</f>
        <v>18</v>
      </c>
      <c r="F23" s="65">
        <f>COUNTA(Tabelle18[Runde3])</f>
        <v>18</v>
      </c>
      <c r="G23" s="65">
        <f>COUNTA(Tabelle18[Runde4])</f>
        <v>18</v>
      </c>
      <c r="H23" s="65">
        <f>COUNTA(Tabelle18[Runde5])</f>
        <v>18</v>
      </c>
      <c r="I23" s="65">
        <f>COUNTA(Tabelle18[Runde6])</f>
        <v>18</v>
      </c>
      <c r="J23" s="65">
        <f>COUNTA(Tabelle18[Runde7])</f>
        <v>18</v>
      </c>
      <c r="K23" s="65">
        <f>COUNTA(Tabelle18[Runde8])</f>
        <v>17</v>
      </c>
      <c r="L23" s="65">
        <f>COUNTA(Tabelle18[Runde9])</f>
        <v>18</v>
      </c>
      <c r="M23" s="65">
        <f>COUNTA(Tabelle18[Runde10])</f>
        <v>19</v>
      </c>
      <c r="N23" s="65">
        <f>COUNTA(Tabelle18[Runde11])</f>
        <v>19</v>
      </c>
      <c r="O23" s="65">
        <f>COUNTA(Tabelle18[Runde12])</f>
        <v>19</v>
      </c>
      <c r="P23" s="65">
        <f>COUNTA(Tabelle18[Runde13])</f>
        <v>19</v>
      </c>
      <c r="Q23" s="65">
        <f>COUNTA(Tabelle18[Runde14])</f>
        <v>17</v>
      </c>
      <c r="R23" s="65">
        <f>COUNTA(Tabelle18[Runde15])</f>
        <v>17</v>
      </c>
      <c r="S23" s="65">
        <f>COUNTA(Tabelle18[Runde16])</f>
        <v>16</v>
      </c>
      <c r="T23" s="65">
        <f>COUNTA(Tabelle18[Runde17])</f>
        <v>16</v>
      </c>
      <c r="U23" s="65">
        <f>COUNTA(Tabelle18[Runde18])</f>
        <v>16</v>
      </c>
      <c r="W23" s="65">
        <f>COUNTA(Tabelle18[Runde19])</f>
        <v>14</v>
      </c>
      <c r="X23" s="65">
        <f>COUNTA(Tabelle18[Runde20])</f>
        <v>14</v>
      </c>
      <c r="Y23" s="65">
        <f>COUNTA(Tabelle18[Runde21])</f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4327-9C73-4E0B-B9E6-2A8E1CDE433D}">
  <dimension ref="A1:E101"/>
  <sheetViews>
    <sheetView workbookViewId="0">
      <selection activeCell="E63" sqref="E63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44931</v>
      </c>
      <c r="B2" s="34" t="s">
        <v>554</v>
      </c>
      <c r="C2" s="34" t="s">
        <v>797</v>
      </c>
      <c r="D2" s="34">
        <v>34</v>
      </c>
      <c r="E2" s="34">
        <v>20</v>
      </c>
    </row>
    <row r="3" spans="1:5" ht="15.75" thickBot="1" x14ac:dyDescent="0.25">
      <c r="A3" s="35">
        <f>A2+7</f>
        <v>44938</v>
      </c>
      <c r="B3" s="34" t="s">
        <v>617</v>
      </c>
      <c r="C3" s="34"/>
      <c r="D3" s="34"/>
      <c r="E3" s="34"/>
    </row>
    <row r="4" spans="1:5" ht="15.75" thickBot="1" x14ac:dyDescent="0.25">
      <c r="A4" s="35">
        <f t="shared" ref="A4:A53" si="0">A3+7</f>
        <v>44945</v>
      </c>
      <c r="B4" s="34" t="s">
        <v>539</v>
      </c>
      <c r="C4" s="34" t="s">
        <v>59</v>
      </c>
      <c r="D4" s="34">
        <v>33</v>
      </c>
      <c r="E4" s="34">
        <v>23</v>
      </c>
    </row>
    <row r="5" spans="1:5" ht="15.75" thickBot="1" x14ac:dyDescent="0.25">
      <c r="A5" s="35">
        <f t="shared" si="0"/>
        <v>44952</v>
      </c>
      <c r="B5" s="34" t="s">
        <v>809</v>
      </c>
      <c r="C5" s="34" t="s">
        <v>59</v>
      </c>
      <c r="D5" s="34">
        <v>27</v>
      </c>
      <c r="E5" s="34">
        <v>22</v>
      </c>
    </row>
    <row r="6" spans="1:5" ht="15.75" thickBot="1" x14ac:dyDescent="0.25">
      <c r="A6" s="35">
        <f t="shared" si="0"/>
        <v>44959</v>
      </c>
      <c r="B6" s="34" t="s">
        <v>539</v>
      </c>
      <c r="C6" s="34" t="s">
        <v>59</v>
      </c>
      <c r="D6" s="34">
        <v>27</v>
      </c>
      <c r="E6" s="34">
        <v>19</v>
      </c>
    </row>
    <row r="7" spans="1:5" ht="15.75" customHeight="1" thickBot="1" x14ac:dyDescent="0.25">
      <c r="A7" s="35">
        <f t="shared" si="0"/>
        <v>44966</v>
      </c>
      <c r="B7" s="34" t="s">
        <v>556</v>
      </c>
      <c r="C7" s="34" t="s">
        <v>87</v>
      </c>
      <c r="D7" s="34">
        <v>28</v>
      </c>
      <c r="E7" s="34">
        <v>20</v>
      </c>
    </row>
    <row r="8" spans="1:5" ht="15.75" thickBot="1" x14ac:dyDescent="0.25">
      <c r="A8" s="35">
        <f t="shared" si="0"/>
        <v>44973</v>
      </c>
      <c r="B8" s="34" t="s">
        <v>555</v>
      </c>
      <c r="C8" s="34" t="s">
        <v>839</v>
      </c>
      <c r="D8" s="34">
        <v>35</v>
      </c>
      <c r="E8" s="34">
        <v>19</v>
      </c>
    </row>
    <row r="9" spans="1:5" ht="15.75" thickBot="1" x14ac:dyDescent="0.25">
      <c r="A9" s="35">
        <f t="shared" si="0"/>
        <v>44980</v>
      </c>
      <c r="B9" s="34" t="s">
        <v>574</v>
      </c>
      <c r="C9" s="34" t="s">
        <v>839</v>
      </c>
      <c r="D9" s="34">
        <v>37</v>
      </c>
      <c r="E9" s="34">
        <v>21</v>
      </c>
    </row>
    <row r="10" spans="1:5" ht="15.75" thickBot="1" x14ac:dyDescent="0.25">
      <c r="A10" s="35">
        <f t="shared" si="0"/>
        <v>44987</v>
      </c>
      <c r="B10" s="34" t="s">
        <v>554</v>
      </c>
      <c r="C10" s="34" t="s">
        <v>59</v>
      </c>
      <c r="D10" s="34">
        <v>35</v>
      </c>
      <c r="E10" s="34">
        <v>21</v>
      </c>
    </row>
    <row r="11" spans="1:5" ht="15.75" thickBot="1" x14ac:dyDescent="0.25">
      <c r="A11" s="35">
        <f t="shared" si="0"/>
        <v>44994</v>
      </c>
      <c r="B11" s="34" t="s">
        <v>539</v>
      </c>
      <c r="C11" s="34" t="s">
        <v>854</v>
      </c>
      <c r="D11" s="34">
        <v>24</v>
      </c>
      <c r="E11" s="34">
        <v>18</v>
      </c>
    </row>
    <row r="12" spans="1:5" ht="15.75" thickBot="1" x14ac:dyDescent="0.25">
      <c r="A12" s="35">
        <f t="shared" si="0"/>
        <v>45001</v>
      </c>
      <c r="B12" s="34" t="s">
        <v>574</v>
      </c>
      <c r="C12" s="34" t="s">
        <v>62</v>
      </c>
      <c r="D12" s="34">
        <v>44</v>
      </c>
      <c r="E12" s="34">
        <v>21</v>
      </c>
    </row>
    <row r="13" spans="1:5" ht="15.75" thickBot="1" x14ac:dyDescent="0.25">
      <c r="A13" s="35">
        <f t="shared" si="0"/>
        <v>45008</v>
      </c>
      <c r="B13" s="34" t="s">
        <v>555</v>
      </c>
      <c r="C13" s="34" t="s">
        <v>839</v>
      </c>
      <c r="D13" s="34">
        <v>29</v>
      </c>
      <c r="E13" s="34">
        <v>21</v>
      </c>
    </row>
    <row r="14" spans="1:5" ht="15.75" thickBot="1" x14ac:dyDescent="0.25">
      <c r="A14" s="35">
        <f t="shared" si="0"/>
        <v>45015</v>
      </c>
      <c r="B14" s="34" t="s">
        <v>809</v>
      </c>
      <c r="C14" s="34" t="s">
        <v>62</v>
      </c>
      <c r="D14" s="34">
        <v>25</v>
      </c>
      <c r="E14" s="34">
        <v>16</v>
      </c>
    </row>
    <row r="15" spans="1:5" ht="15.75" thickBot="1" x14ac:dyDescent="0.25">
      <c r="A15" s="35">
        <f t="shared" si="0"/>
        <v>45022</v>
      </c>
      <c r="B15" s="34" t="s">
        <v>539</v>
      </c>
      <c r="C15" s="34" t="s">
        <v>839</v>
      </c>
      <c r="D15" s="34">
        <v>34</v>
      </c>
      <c r="E15" s="34">
        <v>23</v>
      </c>
    </row>
    <row r="16" spans="1:5" ht="15.75" thickBot="1" x14ac:dyDescent="0.25">
      <c r="A16" s="35">
        <f t="shared" si="0"/>
        <v>45029</v>
      </c>
      <c r="B16" s="34" t="s">
        <v>555</v>
      </c>
      <c r="C16" s="34" t="s">
        <v>62</v>
      </c>
      <c r="D16" s="34">
        <v>28</v>
      </c>
      <c r="E16" s="34">
        <v>20</v>
      </c>
    </row>
    <row r="17" spans="1:5" ht="15.75" thickBot="1" x14ac:dyDescent="0.25">
      <c r="A17" s="35">
        <f t="shared" si="0"/>
        <v>45036</v>
      </c>
      <c r="B17" s="34" t="s">
        <v>809</v>
      </c>
      <c r="C17" s="34" t="s">
        <v>62</v>
      </c>
      <c r="D17" s="34">
        <v>25</v>
      </c>
      <c r="E17" s="34">
        <v>21</v>
      </c>
    </row>
    <row r="18" spans="1:5" ht="15.75" thickBot="1" x14ac:dyDescent="0.25">
      <c r="A18" s="35">
        <f t="shared" si="0"/>
        <v>45043</v>
      </c>
      <c r="B18" s="34" t="s">
        <v>574</v>
      </c>
      <c r="C18" s="34" t="s">
        <v>62</v>
      </c>
      <c r="D18" s="34">
        <v>38</v>
      </c>
      <c r="E18" s="34">
        <v>20</v>
      </c>
    </row>
    <row r="19" spans="1:5" ht="15.75" thickBot="1" x14ac:dyDescent="0.25">
      <c r="A19" s="35">
        <f t="shared" si="0"/>
        <v>45050</v>
      </c>
      <c r="B19" s="34" t="s">
        <v>556</v>
      </c>
      <c r="C19" s="34" t="s">
        <v>62</v>
      </c>
      <c r="D19" s="34">
        <v>29</v>
      </c>
      <c r="E19" s="34">
        <v>19</v>
      </c>
    </row>
    <row r="20" spans="1:5" ht="15.75" thickBot="1" x14ac:dyDescent="0.25">
      <c r="A20" s="35">
        <f t="shared" si="0"/>
        <v>45057</v>
      </c>
      <c r="B20" s="34" t="s">
        <v>554</v>
      </c>
      <c r="C20" s="34" t="s">
        <v>854</v>
      </c>
      <c r="D20" s="34">
        <v>32</v>
      </c>
      <c r="E20" s="34">
        <v>23</v>
      </c>
    </row>
    <row r="21" spans="1:5" ht="15.75" thickBot="1" x14ac:dyDescent="0.25">
      <c r="A21" s="35">
        <f t="shared" si="0"/>
        <v>45064</v>
      </c>
      <c r="B21" s="34" t="s">
        <v>539</v>
      </c>
      <c r="C21" s="34" t="s">
        <v>59</v>
      </c>
      <c r="D21" s="34">
        <v>30</v>
      </c>
      <c r="E21" s="34">
        <v>17</v>
      </c>
    </row>
    <row r="22" spans="1:5" ht="15.75" thickBot="1" x14ac:dyDescent="0.25">
      <c r="A22" s="35">
        <f t="shared" si="0"/>
        <v>45071</v>
      </c>
      <c r="B22" s="34" t="s">
        <v>617</v>
      </c>
      <c r="C22" s="34"/>
      <c r="D22" s="34"/>
      <c r="E22" s="34"/>
    </row>
    <row r="23" spans="1:5" ht="15.75" thickBot="1" x14ac:dyDescent="0.25">
      <c r="A23" s="35">
        <f t="shared" si="0"/>
        <v>45078</v>
      </c>
      <c r="B23" s="34" t="s">
        <v>910</v>
      </c>
      <c r="C23" s="34" t="s">
        <v>839</v>
      </c>
      <c r="D23" s="34">
        <v>25</v>
      </c>
      <c r="E23" s="34">
        <v>23</v>
      </c>
    </row>
    <row r="24" spans="1:5" ht="15.75" thickBot="1" x14ac:dyDescent="0.25">
      <c r="A24" s="35">
        <f t="shared" si="0"/>
        <v>45085</v>
      </c>
      <c r="B24" s="34" t="s">
        <v>574</v>
      </c>
      <c r="C24" s="34" t="s">
        <v>839</v>
      </c>
      <c r="D24" s="34">
        <v>36</v>
      </c>
      <c r="E24" s="34">
        <v>19</v>
      </c>
    </row>
    <row r="25" spans="1:5" ht="15.75" thickBot="1" x14ac:dyDescent="0.25">
      <c r="A25" s="35">
        <f t="shared" si="0"/>
        <v>45092</v>
      </c>
      <c r="B25" s="34" t="s">
        <v>555</v>
      </c>
      <c r="C25" s="34" t="s">
        <v>62</v>
      </c>
      <c r="D25" s="34">
        <v>34</v>
      </c>
      <c r="E25" s="34">
        <v>18</v>
      </c>
    </row>
    <row r="26" spans="1:5" ht="15.75" thickBot="1" x14ac:dyDescent="0.25">
      <c r="A26" s="35">
        <f t="shared" si="0"/>
        <v>45099</v>
      </c>
      <c r="B26" s="34" t="s">
        <v>539</v>
      </c>
      <c r="C26" s="34" t="s">
        <v>839</v>
      </c>
      <c r="D26" s="34">
        <v>29</v>
      </c>
      <c r="E26" s="34">
        <v>18</v>
      </c>
    </row>
    <row r="27" spans="1:5" ht="15.75" thickBot="1" x14ac:dyDescent="0.25">
      <c r="A27" s="35">
        <f t="shared" si="0"/>
        <v>45106</v>
      </c>
      <c r="B27" s="34" t="s">
        <v>574</v>
      </c>
      <c r="C27" s="34" t="s">
        <v>59</v>
      </c>
      <c r="D27" s="34">
        <v>47</v>
      </c>
      <c r="E27" s="34">
        <v>15</v>
      </c>
    </row>
    <row r="28" spans="1:5" ht="15.75" thickBot="1" x14ac:dyDescent="0.25">
      <c r="A28" s="35">
        <f t="shared" si="0"/>
        <v>45113</v>
      </c>
      <c r="B28" s="34" t="s">
        <v>539</v>
      </c>
      <c r="C28" s="34" t="s">
        <v>87</v>
      </c>
      <c r="D28" s="34">
        <v>35</v>
      </c>
      <c r="E28" s="34">
        <v>21</v>
      </c>
    </row>
    <row r="29" spans="1:5" ht="15.75" thickBot="1" x14ac:dyDescent="0.25">
      <c r="A29" s="35">
        <f t="shared" si="0"/>
        <v>45120</v>
      </c>
      <c r="B29" s="34" t="s">
        <v>554</v>
      </c>
      <c r="C29" s="34" t="s">
        <v>797</v>
      </c>
      <c r="D29" s="34">
        <v>31</v>
      </c>
      <c r="E29" s="34">
        <v>22</v>
      </c>
    </row>
    <row r="30" spans="1:5" ht="15.75" thickBot="1" x14ac:dyDescent="0.25">
      <c r="A30" s="35">
        <f t="shared" si="0"/>
        <v>45127</v>
      </c>
      <c r="B30" s="34" t="s">
        <v>555</v>
      </c>
      <c r="C30" s="34" t="s">
        <v>839</v>
      </c>
      <c r="D30" s="34">
        <v>33</v>
      </c>
      <c r="E30" s="34">
        <v>16</v>
      </c>
    </row>
    <row r="31" spans="1:5" ht="15.75" thickBot="1" x14ac:dyDescent="0.25">
      <c r="A31" s="35">
        <f t="shared" si="0"/>
        <v>45134</v>
      </c>
      <c r="B31" s="34" t="s">
        <v>954</v>
      </c>
      <c r="C31" s="34" t="s">
        <v>87</v>
      </c>
      <c r="D31" s="34">
        <v>27</v>
      </c>
      <c r="E31" s="34">
        <v>20</v>
      </c>
    </row>
    <row r="32" spans="1:5" ht="15.75" thickBot="1" x14ac:dyDescent="0.25">
      <c r="A32" s="35">
        <f t="shared" si="0"/>
        <v>45141</v>
      </c>
      <c r="B32" s="34" t="s">
        <v>539</v>
      </c>
      <c r="C32" s="34" t="s">
        <v>62</v>
      </c>
      <c r="D32" s="34">
        <v>28</v>
      </c>
      <c r="E32" s="34">
        <v>17</v>
      </c>
    </row>
    <row r="33" spans="1:5" ht="15.75" thickBot="1" x14ac:dyDescent="0.25">
      <c r="A33" s="35">
        <f t="shared" si="0"/>
        <v>45148</v>
      </c>
      <c r="B33" s="34" t="s">
        <v>555</v>
      </c>
      <c r="C33" s="34" t="s">
        <v>839</v>
      </c>
      <c r="D33" s="34">
        <v>34</v>
      </c>
      <c r="E33" s="34">
        <v>18</v>
      </c>
    </row>
    <row r="34" spans="1:5" ht="15.75" thickBot="1" x14ac:dyDescent="0.25">
      <c r="A34" s="35">
        <f t="shared" si="0"/>
        <v>45155</v>
      </c>
      <c r="B34" s="34" t="s">
        <v>910</v>
      </c>
      <c r="C34" s="34" t="s">
        <v>62</v>
      </c>
      <c r="D34" s="34">
        <v>33</v>
      </c>
      <c r="E34" s="34">
        <v>14</v>
      </c>
    </row>
    <row r="35" spans="1:5" ht="15.75" thickBot="1" x14ac:dyDescent="0.25">
      <c r="A35" s="35">
        <f t="shared" si="0"/>
        <v>45162</v>
      </c>
      <c r="B35" s="34" t="s">
        <v>574</v>
      </c>
      <c r="C35" s="34" t="s">
        <v>62</v>
      </c>
      <c r="D35" s="34">
        <v>38</v>
      </c>
      <c r="E35" s="34">
        <v>18</v>
      </c>
    </row>
    <row r="36" spans="1:5" ht="15.75" thickBot="1" x14ac:dyDescent="0.25">
      <c r="A36" s="35">
        <f t="shared" si="0"/>
        <v>45169</v>
      </c>
      <c r="B36" s="34" t="s">
        <v>556</v>
      </c>
      <c r="C36" s="34" t="s">
        <v>62</v>
      </c>
      <c r="D36" s="34">
        <v>26</v>
      </c>
      <c r="E36" s="34">
        <v>20</v>
      </c>
    </row>
    <row r="37" spans="1:5" ht="15.75" thickBot="1" x14ac:dyDescent="0.25">
      <c r="A37" s="35">
        <f t="shared" si="0"/>
        <v>45176</v>
      </c>
      <c r="B37" s="34" t="s">
        <v>809</v>
      </c>
      <c r="C37" s="34" t="s">
        <v>797</v>
      </c>
      <c r="D37" s="34">
        <v>25</v>
      </c>
      <c r="E37" s="34">
        <v>22</v>
      </c>
    </row>
    <row r="38" spans="1:5" ht="15.75" thickBot="1" x14ac:dyDescent="0.25">
      <c r="A38" s="35">
        <f t="shared" si="0"/>
        <v>45183</v>
      </c>
      <c r="B38" s="34" t="s">
        <v>617</v>
      </c>
      <c r="C38" s="34"/>
      <c r="D38" s="34"/>
      <c r="E38" s="34"/>
    </row>
    <row r="39" spans="1:5" ht="15.75" thickBot="1" x14ac:dyDescent="0.25">
      <c r="A39" s="35">
        <f t="shared" si="0"/>
        <v>45190</v>
      </c>
      <c r="B39" s="34" t="s">
        <v>910</v>
      </c>
      <c r="C39" s="34" t="s">
        <v>109</v>
      </c>
      <c r="D39" s="34">
        <v>44</v>
      </c>
      <c r="E39" s="34">
        <v>17</v>
      </c>
    </row>
    <row r="40" spans="1:5" ht="15.75" thickBot="1" x14ac:dyDescent="0.25">
      <c r="A40" s="35">
        <f t="shared" si="0"/>
        <v>45197</v>
      </c>
      <c r="B40" s="34" t="s">
        <v>555</v>
      </c>
      <c r="C40" s="34" t="s">
        <v>854</v>
      </c>
      <c r="D40" s="34">
        <v>28</v>
      </c>
      <c r="E40" s="34">
        <v>18</v>
      </c>
    </row>
    <row r="41" spans="1:5" ht="15.75" thickBot="1" x14ac:dyDescent="0.25">
      <c r="A41" s="35">
        <f t="shared" si="0"/>
        <v>45204</v>
      </c>
      <c r="B41" s="34" t="s">
        <v>539</v>
      </c>
      <c r="C41" s="34" t="s">
        <v>540</v>
      </c>
      <c r="D41" s="34">
        <v>30</v>
      </c>
      <c r="E41" s="34">
        <v>18</v>
      </c>
    </row>
    <row r="42" spans="1:5" ht="15.75" thickBot="1" x14ac:dyDescent="0.25">
      <c r="A42" s="35">
        <f t="shared" si="0"/>
        <v>45211</v>
      </c>
      <c r="B42" s="34" t="s">
        <v>910</v>
      </c>
      <c r="C42" s="34" t="s">
        <v>62</v>
      </c>
      <c r="D42" s="34">
        <v>27</v>
      </c>
      <c r="E42" s="34">
        <v>20</v>
      </c>
    </row>
    <row r="43" spans="1:5" ht="15.75" thickBot="1" x14ac:dyDescent="0.25">
      <c r="A43" s="35">
        <f t="shared" si="0"/>
        <v>45218</v>
      </c>
      <c r="B43" s="34" t="s">
        <v>554</v>
      </c>
      <c r="C43" s="34" t="s">
        <v>62</v>
      </c>
      <c r="D43" s="34">
        <v>35</v>
      </c>
      <c r="E43" s="34">
        <v>19</v>
      </c>
    </row>
    <row r="44" spans="1:5" ht="15.75" thickBot="1" x14ac:dyDescent="0.25">
      <c r="A44" s="35">
        <f t="shared" si="0"/>
        <v>45225</v>
      </c>
      <c r="B44" s="34" t="s">
        <v>539</v>
      </c>
      <c r="C44" s="34" t="s">
        <v>62</v>
      </c>
      <c r="D44" s="34">
        <v>25</v>
      </c>
      <c r="E44" s="34">
        <v>20</v>
      </c>
    </row>
    <row r="45" spans="1:5" ht="15.75" thickBot="1" x14ac:dyDescent="0.25">
      <c r="A45" s="35">
        <f t="shared" si="0"/>
        <v>45232</v>
      </c>
      <c r="B45" s="34" t="s">
        <v>539</v>
      </c>
      <c r="C45" s="34" t="s">
        <v>87</v>
      </c>
      <c r="D45" s="34">
        <v>30</v>
      </c>
      <c r="E45" s="34">
        <v>22</v>
      </c>
    </row>
    <row r="46" spans="1:5" ht="15.75" thickBot="1" x14ac:dyDescent="0.25">
      <c r="A46" s="35">
        <f t="shared" si="0"/>
        <v>45239</v>
      </c>
      <c r="B46" s="34" t="s">
        <v>1004</v>
      </c>
      <c r="C46" s="34" t="s">
        <v>109</v>
      </c>
      <c r="D46" s="34">
        <v>27</v>
      </c>
      <c r="E46" s="34">
        <v>22</v>
      </c>
    </row>
    <row r="47" spans="1:5" ht="15.75" thickBot="1" x14ac:dyDescent="0.25">
      <c r="A47" s="35">
        <f t="shared" si="0"/>
        <v>45246</v>
      </c>
      <c r="B47" s="34" t="s">
        <v>910</v>
      </c>
      <c r="C47" s="34" t="s">
        <v>62</v>
      </c>
      <c r="D47" s="34">
        <v>33</v>
      </c>
      <c r="E47" s="34">
        <v>23</v>
      </c>
    </row>
    <row r="48" spans="1:5" ht="15.75" thickBot="1" x14ac:dyDescent="0.25">
      <c r="A48" s="35">
        <f t="shared" si="0"/>
        <v>45253</v>
      </c>
      <c r="B48" s="34" t="s">
        <v>574</v>
      </c>
      <c r="C48" s="34" t="s">
        <v>1039</v>
      </c>
      <c r="D48" s="34">
        <v>30</v>
      </c>
      <c r="E48" s="34">
        <v>19</v>
      </c>
    </row>
    <row r="49" spans="1:5" ht="15.75" thickBot="1" x14ac:dyDescent="0.25">
      <c r="A49" s="35">
        <f t="shared" si="0"/>
        <v>45260</v>
      </c>
      <c r="B49" s="34" t="s">
        <v>539</v>
      </c>
      <c r="C49" s="34" t="s">
        <v>59</v>
      </c>
      <c r="D49" s="34">
        <v>25</v>
      </c>
      <c r="E49" s="34">
        <v>18</v>
      </c>
    </row>
    <row r="50" spans="1:5" ht="15.75" thickBot="1" x14ac:dyDescent="0.25">
      <c r="A50" s="35">
        <f t="shared" si="0"/>
        <v>45267</v>
      </c>
      <c r="B50" s="34" t="s">
        <v>555</v>
      </c>
      <c r="C50" s="34" t="s">
        <v>87</v>
      </c>
      <c r="D50" s="34">
        <v>30</v>
      </c>
      <c r="E50" s="34">
        <v>19</v>
      </c>
    </row>
    <row r="51" spans="1:5" ht="15.75" thickBot="1" x14ac:dyDescent="0.25">
      <c r="A51" s="35">
        <f t="shared" si="0"/>
        <v>45274</v>
      </c>
      <c r="B51" s="34" t="s">
        <v>556</v>
      </c>
      <c r="C51" s="34" t="s">
        <v>797</v>
      </c>
      <c r="D51" s="34">
        <v>38</v>
      </c>
      <c r="E51" s="34">
        <v>21</v>
      </c>
    </row>
    <row r="52" spans="1:5" ht="15.75" thickBot="1" x14ac:dyDescent="0.25">
      <c r="A52" s="35">
        <f t="shared" si="0"/>
        <v>45281</v>
      </c>
      <c r="B52" s="34" t="s">
        <v>1070</v>
      </c>
      <c r="C52" s="34" t="s">
        <v>67</v>
      </c>
      <c r="D52" s="34">
        <v>37</v>
      </c>
      <c r="E52" s="34">
        <v>20</v>
      </c>
    </row>
    <row r="53" spans="1:5" ht="15.75" thickBot="1" x14ac:dyDescent="0.25">
      <c r="A53" s="35">
        <f t="shared" si="0"/>
        <v>45288</v>
      </c>
      <c r="B53" s="34" t="s">
        <v>756</v>
      </c>
      <c r="C53" s="34" t="s">
        <v>59</v>
      </c>
      <c r="D53" s="34">
        <v>46</v>
      </c>
      <c r="E53" s="34">
        <v>22</v>
      </c>
    </row>
    <row r="54" spans="1:5" ht="15.75" thickBot="1" x14ac:dyDescent="0.25">
      <c r="A54" s="35"/>
    </row>
    <row r="61" spans="1:5" ht="15.75" x14ac:dyDescent="0.25">
      <c r="A61" s="55" t="s">
        <v>538</v>
      </c>
      <c r="B61" s="57" t="s">
        <v>810</v>
      </c>
    </row>
    <row r="62" spans="1:5" ht="15.75" x14ac:dyDescent="0.25">
      <c r="A62" s="56" t="s">
        <v>539</v>
      </c>
      <c r="B62" s="58">
        <f t="shared" ref="B62:B70" si="1">COUNTIF($B$2:$B$53,A62)</f>
        <v>12</v>
      </c>
    </row>
    <row r="63" spans="1:5" ht="15.75" x14ac:dyDescent="0.25">
      <c r="A63" s="56" t="s">
        <v>555</v>
      </c>
      <c r="B63" s="58">
        <f t="shared" si="1"/>
        <v>8</v>
      </c>
    </row>
    <row r="64" spans="1:5" ht="15.75" x14ac:dyDescent="0.25">
      <c r="A64" s="56" t="s">
        <v>574</v>
      </c>
      <c r="B64" s="58">
        <f t="shared" si="1"/>
        <v>7</v>
      </c>
    </row>
    <row r="65" spans="1:4" ht="15.75" x14ac:dyDescent="0.25">
      <c r="A65" s="56" t="s">
        <v>554</v>
      </c>
      <c r="B65" s="58">
        <f t="shared" si="1"/>
        <v>5</v>
      </c>
    </row>
    <row r="66" spans="1:4" ht="15.75" x14ac:dyDescent="0.25">
      <c r="A66" s="56" t="s">
        <v>910</v>
      </c>
      <c r="B66" s="58">
        <f t="shared" si="1"/>
        <v>5</v>
      </c>
    </row>
    <row r="67" spans="1:4" ht="15.75" x14ac:dyDescent="0.25">
      <c r="A67" s="56" t="s">
        <v>556</v>
      </c>
      <c r="B67" s="58">
        <f t="shared" si="1"/>
        <v>4</v>
      </c>
    </row>
    <row r="68" spans="1:4" ht="15.75" x14ac:dyDescent="0.25">
      <c r="A68" s="56" t="s">
        <v>809</v>
      </c>
      <c r="B68" s="58">
        <f t="shared" si="1"/>
        <v>4</v>
      </c>
    </row>
    <row r="69" spans="1:4" ht="15.75" x14ac:dyDescent="0.25">
      <c r="A69" s="56" t="s">
        <v>1004</v>
      </c>
      <c r="B69" s="58">
        <f t="shared" si="1"/>
        <v>1</v>
      </c>
    </row>
    <row r="70" spans="1:4" ht="15.75" x14ac:dyDescent="0.25">
      <c r="A70" s="56" t="s">
        <v>1070</v>
      </c>
      <c r="B70" s="58">
        <f t="shared" si="1"/>
        <v>1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2:B70">
    <sortCondition descending="1" ref="B62:B70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4" sqref="B4"/>
    </sheetView>
  </sheetViews>
  <sheetFormatPr baseColWidth="10" defaultColWidth="9.140625" defaultRowHeight="15" x14ac:dyDescent="0.25"/>
  <cols>
    <col min="1" max="1" width="2.28515625" style="74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9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9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70">
        <v>1</v>
      </c>
      <c r="B3" s="63" t="s">
        <v>62</v>
      </c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71">
        <v>2</v>
      </c>
      <c r="B4" s="62" t="s">
        <v>59</v>
      </c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70">
        <v>3</v>
      </c>
      <c r="B5" s="63" t="s">
        <v>797</v>
      </c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71">
        <v>4</v>
      </c>
      <c r="B6" s="62" t="s">
        <v>839</v>
      </c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70">
        <v>5</v>
      </c>
      <c r="B7" s="63" t="s">
        <v>854</v>
      </c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71">
        <v>6</v>
      </c>
      <c r="B8" s="62" t="s">
        <v>87</v>
      </c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70">
        <v>7</v>
      </c>
      <c r="B9" s="63" t="s">
        <v>1087</v>
      </c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71">
        <v>8</v>
      </c>
      <c r="B10" s="62" t="s">
        <v>540</v>
      </c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70">
        <v>9</v>
      </c>
      <c r="B11" s="63" t="s">
        <v>1119</v>
      </c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71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70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71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70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71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70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71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70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71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70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72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73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72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73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72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73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72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73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72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73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72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73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72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73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72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73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72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73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72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73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72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73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72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73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72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73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72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73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47D8-4980-4D8C-A7EB-540AB14EE098}">
  <dimension ref="A1:F102"/>
  <sheetViews>
    <sheetView workbookViewId="0">
      <selection activeCell="D55" sqref="D55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140625" style="36" customWidth="1"/>
    <col min="4" max="4" width="16.7109375" style="36" bestFit="1" customWidth="1"/>
    <col min="5" max="5" width="11.42578125" style="33"/>
    <col min="6" max="6" width="23.85546875" style="33" customWidth="1"/>
    <col min="7" max="16384" width="11.42578125" style="33"/>
  </cols>
  <sheetData>
    <row r="1" spans="1:6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  <c r="F1" s="37" t="s">
        <v>794</v>
      </c>
    </row>
    <row r="2" spans="1:6" ht="15.75" thickBot="1" x14ac:dyDescent="0.25">
      <c r="A2" s="35">
        <v>44567</v>
      </c>
      <c r="B2" s="34" t="s">
        <v>539</v>
      </c>
      <c r="C2" s="34" t="s">
        <v>62</v>
      </c>
      <c r="D2" s="34">
        <v>27</v>
      </c>
      <c r="E2" s="34">
        <f>COUNT(Tabelle25[08.12.])</f>
        <v>21</v>
      </c>
      <c r="F2" s="34">
        <f>COUNT(Tabelle25[22.12.])</f>
        <v>19</v>
      </c>
    </row>
    <row r="3" spans="1:6" ht="15.75" thickBot="1" x14ac:dyDescent="0.25">
      <c r="A3" s="35">
        <f>A2+7</f>
        <v>44574</v>
      </c>
      <c r="B3" s="34" t="s">
        <v>553</v>
      </c>
      <c r="C3" s="34"/>
      <c r="D3" s="34"/>
      <c r="E3" s="34"/>
      <c r="F3" s="34"/>
    </row>
    <row r="4" spans="1:6" ht="15.75" thickBot="1" x14ac:dyDescent="0.25">
      <c r="A4" s="35">
        <f t="shared" ref="A4:A53" si="0">A3+7</f>
        <v>44581</v>
      </c>
      <c r="B4" s="34" t="s">
        <v>555</v>
      </c>
      <c r="C4" s="34" t="s">
        <v>62</v>
      </c>
      <c r="D4" s="34">
        <v>32</v>
      </c>
      <c r="E4" s="34">
        <f>COUNT(Tabelle25[01.12.])</f>
        <v>18</v>
      </c>
      <c r="F4" s="34">
        <f>COUNT(Tabelle25[15.12.])</f>
        <v>18</v>
      </c>
    </row>
    <row r="5" spans="1:6" ht="15.75" thickBot="1" x14ac:dyDescent="0.25">
      <c r="A5" s="35">
        <f t="shared" si="0"/>
        <v>44588</v>
      </c>
      <c r="B5" s="34" t="s">
        <v>556</v>
      </c>
      <c r="C5" s="34" t="s">
        <v>569</v>
      </c>
      <c r="D5" s="34">
        <v>35</v>
      </c>
      <c r="E5" s="34">
        <f>COUNT(Tabelle25[24.11.])</f>
        <v>18</v>
      </c>
      <c r="F5" s="34">
        <f>COUNT(Tabelle25[08.12.])</f>
        <v>21</v>
      </c>
    </row>
    <row r="6" spans="1:6" ht="15.75" thickBot="1" x14ac:dyDescent="0.25">
      <c r="A6" s="35">
        <f t="shared" si="0"/>
        <v>44595</v>
      </c>
      <c r="B6" s="34" t="s">
        <v>574</v>
      </c>
      <c r="C6" s="34" t="s">
        <v>569</v>
      </c>
      <c r="D6" s="34">
        <v>33</v>
      </c>
      <c r="E6" s="34">
        <f>COUNT(Tabelle25[17.11.])</f>
        <v>18</v>
      </c>
      <c r="F6" s="34">
        <f>COUNT(Tabelle25[01.12.])</f>
        <v>18</v>
      </c>
    </row>
    <row r="7" spans="1:6" ht="15.75" thickBot="1" x14ac:dyDescent="0.25">
      <c r="A7" s="35">
        <f t="shared" si="0"/>
        <v>44602</v>
      </c>
      <c r="B7" s="34" t="s">
        <v>554</v>
      </c>
      <c r="C7" s="34" t="s">
        <v>62</v>
      </c>
      <c r="D7" s="34">
        <v>33</v>
      </c>
      <c r="E7" s="34">
        <f>COUNT(Tabelle25[10.11.])</f>
        <v>16</v>
      </c>
      <c r="F7" s="34">
        <f>COUNT(Tabelle25[24.11.])</f>
        <v>18</v>
      </c>
    </row>
    <row r="8" spans="1:6" ht="15.75" thickBot="1" x14ac:dyDescent="0.25">
      <c r="A8" s="35">
        <f t="shared" si="0"/>
        <v>44609</v>
      </c>
      <c r="B8" s="34" t="s">
        <v>554</v>
      </c>
      <c r="C8" s="34" t="s">
        <v>569</v>
      </c>
      <c r="D8" s="34">
        <v>28</v>
      </c>
      <c r="E8" s="34">
        <f>COUNT(Tabelle25[03.11.])</f>
        <v>19</v>
      </c>
      <c r="F8" s="34">
        <f>COUNT(Tabelle25[17.11.])</f>
        <v>18</v>
      </c>
    </row>
    <row r="9" spans="1:6" ht="15.75" thickBot="1" x14ac:dyDescent="0.25">
      <c r="A9" s="35">
        <f t="shared" si="0"/>
        <v>44616</v>
      </c>
      <c r="B9" s="34" t="s">
        <v>539</v>
      </c>
      <c r="C9" s="34" t="s">
        <v>545</v>
      </c>
      <c r="D9" s="34">
        <v>31</v>
      </c>
      <c r="E9" s="34">
        <f>COUNT(Tabelle25[27.10.])</f>
        <v>17</v>
      </c>
      <c r="F9" s="34">
        <f>COUNT(Tabelle25[10.11.])</f>
        <v>16</v>
      </c>
    </row>
    <row r="10" spans="1:6" ht="15.75" thickBot="1" x14ac:dyDescent="0.25">
      <c r="A10" s="35">
        <f t="shared" si="0"/>
        <v>44623</v>
      </c>
      <c r="B10" s="34" t="s">
        <v>581</v>
      </c>
      <c r="C10" s="34" t="s">
        <v>569</v>
      </c>
      <c r="D10" s="34">
        <v>39</v>
      </c>
      <c r="E10" s="34">
        <f>COUNT(Tabelle25[20.10.])</f>
        <v>19</v>
      </c>
      <c r="F10" s="34">
        <f>COUNT(Tabelle25[03.11.])</f>
        <v>19</v>
      </c>
    </row>
    <row r="11" spans="1:6" ht="30.75" thickBot="1" x14ac:dyDescent="0.25">
      <c r="A11" s="35">
        <f t="shared" si="0"/>
        <v>44630</v>
      </c>
      <c r="B11" s="34" t="s">
        <v>555</v>
      </c>
      <c r="C11" s="34" t="s">
        <v>75</v>
      </c>
      <c r="D11" s="34">
        <v>35</v>
      </c>
      <c r="E11" s="34">
        <f>COUNT(Tabelle25[13.10.])</f>
        <v>19</v>
      </c>
      <c r="F11" s="34">
        <f>COUNT(Tabelle25[27.10.])</f>
        <v>17</v>
      </c>
    </row>
    <row r="12" spans="1:6" ht="15.75" thickBot="1" x14ac:dyDescent="0.25">
      <c r="A12" s="35">
        <f t="shared" si="0"/>
        <v>44637</v>
      </c>
      <c r="B12" s="34" t="s">
        <v>580</v>
      </c>
      <c r="C12" s="34" t="s">
        <v>62</v>
      </c>
      <c r="D12" s="34">
        <v>24</v>
      </c>
      <c r="E12" s="34">
        <f>COUNT(Tabelle25[06.10.])</f>
        <v>19</v>
      </c>
      <c r="F12" s="34">
        <f>COUNT(Tabelle25[20.10.])</f>
        <v>19</v>
      </c>
    </row>
    <row r="13" spans="1:6" ht="30.75" thickBot="1" x14ac:dyDescent="0.25">
      <c r="A13" s="35">
        <f t="shared" si="0"/>
        <v>44644</v>
      </c>
      <c r="B13" s="34" t="s">
        <v>555</v>
      </c>
      <c r="C13" s="34" t="s">
        <v>75</v>
      </c>
      <c r="D13" s="34">
        <v>36</v>
      </c>
      <c r="E13" s="34">
        <f>COUNT(Tabelle25[29.09.])</f>
        <v>20</v>
      </c>
      <c r="F13" s="34">
        <f>COUNT(Tabelle25[13.10.])</f>
        <v>19</v>
      </c>
    </row>
    <row r="14" spans="1:6" ht="15.75" thickBot="1" x14ac:dyDescent="0.25">
      <c r="A14" s="35">
        <f t="shared" si="0"/>
        <v>44651</v>
      </c>
      <c r="B14" s="34" t="s">
        <v>581</v>
      </c>
      <c r="C14" s="34" t="s">
        <v>59</v>
      </c>
      <c r="D14" s="34">
        <v>28</v>
      </c>
      <c r="E14" s="34">
        <f>COUNT(Tabelle25[22.09.])</f>
        <v>21</v>
      </c>
      <c r="F14" s="34">
        <f>COUNT(Tabelle25[06.10.])</f>
        <v>19</v>
      </c>
    </row>
    <row r="15" spans="1:6" ht="15.75" thickBot="1" x14ac:dyDescent="0.25">
      <c r="A15" s="35">
        <f t="shared" si="0"/>
        <v>44658</v>
      </c>
      <c r="B15" s="34" t="s">
        <v>574</v>
      </c>
      <c r="C15" s="34" t="s">
        <v>62</v>
      </c>
      <c r="D15" s="34">
        <v>39</v>
      </c>
      <c r="E15" s="34">
        <f>COUNT(Tabelle25[08.09.])</f>
        <v>19</v>
      </c>
      <c r="F15" s="34">
        <f>COUNT(Tabelle25[29.09.])</f>
        <v>20</v>
      </c>
    </row>
    <row r="16" spans="1:6" ht="15.75" thickBot="1" x14ac:dyDescent="0.25">
      <c r="A16" s="35">
        <f t="shared" si="0"/>
        <v>44665</v>
      </c>
      <c r="B16" s="34" t="s">
        <v>617</v>
      </c>
      <c r="C16" s="34"/>
      <c r="D16" s="34"/>
      <c r="E16" s="34"/>
      <c r="F16" s="34"/>
    </row>
    <row r="17" spans="1:6" ht="15.75" thickBot="1" x14ac:dyDescent="0.25">
      <c r="A17" s="35">
        <f t="shared" si="0"/>
        <v>44672</v>
      </c>
      <c r="B17" s="34" t="s">
        <v>556</v>
      </c>
      <c r="C17" s="34" t="s">
        <v>634</v>
      </c>
      <c r="D17" s="34">
        <v>45</v>
      </c>
      <c r="E17" s="34">
        <f>COUNT(Tabelle25[01.09.])</f>
        <v>20</v>
      </c>
      <c r="F17" s="34">
        <f>COUNT(Tabelle25[22.09.])</f>
        <v>21</v>
      </c>
    </row>
    <row r="18" spans="1:6" ht="15.75" thickBot="1" x14ac:dyDescent="0.25">
      <c r="A18" s="35">
        <f t="shared" si="0"/>
        <v>44679</v>
      </c>
      <c r="B18" s="34" t="s">
        <v>554</v>
      </c>
      <c r="C18" s="34" t="s">
        <v>633</v>
      </c>
      <c r="D18" s="34">
        <v>28</v>
      </c>
      <c r="E18" s="34">
        <f>COUNT(Tabelle25[25.08.])</f>
        <v>23</v>
      </c>
      <c r="F18" s="34">
        <f>COUNT(Tabelle25[08.09.])</f>
        <v>19</v>
      </c>
    </row>
    <row r="19" spans="1:6" ht="15.75" thickBot="1" x14ac:dyDescent="0.25">
      <c r="A19" s="35">
        <f t="shared" si="0"/>
        <v>44686</v>
      </c>
      <c r="B19" s="34" t="s">
        <v>554</v>
      </c>
      <c r="C19" s="34" t="s">
        <v>62</v>
      </c>
      <c r="D19" s="34">
        <v>23</v>
      </c>
      <c r="E19" s="34">
        <f>COUNT(Tabelle25[18.08.])</f>
        <v>21</v>
      </c>
      <c r="F19" s="34">
        <f>COUNT(Tabelle25[01.09.])</f>
        <v>20</v>
      </c>
    </row>
    <row r="20" spans="1:6" ht="15.75" thickBot="1" x14ac:dyDescent="0.25">
      <c r="A20" s="35">
        <f t="shared" si="0"/>
        <v>44693</v>
      </c>
      <c r="B20" s="34" t="s">
        <v>539</v>
      </c>
      <c r="C20" s="34" t="s">
        <v>634</v>
      </c>
      <c r="D20" s="34">
        <v>29</v>
      </c>
      <c r="E20" s="34">
        <f>COUNT(Tabelle25[11.08.])</f>
        <v>20</v>
      </c>
      <c r="F20" s="34">
        <f>COUNT(Tabelle25[25.08.])</f>
        <v>23</v>
      </c>
    </row>
    <row r="21" spans="1:6" ht="15.75" thickBot="1" x14ac:dyDescent="0.25">
      <c r="A21" s="35">
        <f t="shared" si="0"/>
        <v>44700</v>
      </c>
      <c r="B21" s="34" t="s">
        <v>574</v>
      </c>
      <c r="C21" s="34" t="s">
        <v>62</v>
      </c>
      <c r="D21" s="34">
        <v>36</v>
      </c>
      <c r="E21" s="34">
        <f>COUNT(Tabelle25[04.08.])</f>
        <v>19</v>
      </c>
      <c r="F21" s="34">
        <f>COUNT(Tabelle25[18.08.])</f>
        <v>21</v>
      </c>
    </row>
    <row r="22" spans="1:6" ht="15.75" thickBot="1" x14ac:dyDescent="0.25">
      <c r="A22" s="35">
        <f t="shared" si="0"/>
        <v>44707</v>
      </c>
      <c r="B22" s="34" t="s">
        <v>581</v>
      </c>
      <c r="C22" s="34" t="s">
        <v>550</v>
      </c>
      <c r="D22" s="34">
        <v>31</v>
      </c>
      <c r="E22" s="34">
        <f>COUNT(Tabelle25[28.07.])</f>
        <v>24</v>
      </c>
      <c r="F22" s="34">
        <f>COUNT(Tabelle25[11.08.])</f>
        <v>20</v>
      </c>
    </row>
    <row r="23" spans="1:6" ht="15.75" thickBot="1" x14ac:dyDescent="0.25">
      <c r="A23" s="35">
        <f t="shared" si="0"/>
        <v>44714</v>
      </c>
      <c r="B23" s="34" t="s">
        <v>539</v>
      </c>
      <c r="C23" s="34" t="s">
        <v>615</v>
      </c>
      <c r="D23" s="34">
        <v>29</v>
      </c>
      <c r="E23" s="34">
        <f>COUNT(Tabelle25[21.07.])</f>
        <v>16</v>
      </c>
      <c r="F23" s="34">
        <f>COUNT(Tabelle25[04.08.])</f>
        <v>19</v>
      </c>
    </row>
    <row r="24" spans="1:6" ht="15.75" thickBot="1" x14ac:dyDescent="0.25">
      <c r="A24" s="35">
        <f t="shared" si="0"/>
        <v>44721</v>
      </c>
      <c r="B24" s="34" t="s">
        <v>556</v>
      </c>
      <c r="C24" s="34" t="s">
        <v>62</v>
      </c>
      <c r="D24" s="34">
        <v>27</v>
      </c>
      <c r="E24" s="34">
        <f>COUNT(Tabelle25[14.07.])</f>
        <v>19</v>
      </c>
      <c r="F24" s="34">
        <f>COUNT(Tabelle25[28.07.])</f>
        <v>24</v>
      </c>
    </row>
    <row r="25" spans="1:6" ht="15.75" thickBot="1" x14ac:dyDescent="0.25">
      <c r="A25" s="35">
        <f t="shared" si="0"/>
        <v>44728</v>
      </c>
      <c r="B25" s="34" t="s">
        <v>555</v>
      </c>
      <c r="C25" s="34" t="s">
        <v>59</v>
      </c>
      <c r="D25" s="34">
        <v>33</v>
      </c>
      <c r="E25" s="34">
        <f>COUNT(Tabelle25[07.07.])</f>
        <v>15</v>
      </c>
      <c r="F25" s="34">
        <f>COUNT(Tabelle25[21.07.])</f>
        <v>16</v>
      </c>
    </row>
    <row r="26" spans="1:6" ht="15.75" thickBot="1" x14ac:dyDescent="0.25">
      <c r="A26" s="35">
        <f t="shared" si="0"/>
        <v>44735</v>
      </c>
      <c r="B26" s="34" t="s">
        <v>581</v>
      </c>
      <c r="C26" s="34" t="s">
        <v>62</v>
      </c>
      <c r="D26" s="34">
        <v>27</v>
      </c>
      <c r="E26" s="34">
        <f>COUNT(Tabelle25[30.06.])</f>
        <v>16</v>
      </c>
      <c r="F26" s="34">
        <f>COUNT(Tabelle25[14.07.])</f>
        <v>19</v>
      </c>
    </row>
    <row r="27" spans="1:6" ht="15.75" thickBot="1" x14ac:dyDescent="0.25">
      <c r="A27" s="35">
        <f t="shared" si="0"/>
        <v>44742</v>
      </c>
      <c r="B27" s="34" t="s">
        <v>539</v>
      </c>
      <c r="C27" s="34" t="s">
        <v>669</v>
      </c>
      <c r="D27" s="34">
        <v>26</v>
      </c>
      <c r="E27" s="34">
        <f>COUNT(Tabelle25[23.06.])</f>
        <v>17</v>
      </c>
      <c r="F27" s="34">
        <f>COUNT(Tabelle25[07.07.])</f>
        <v>15</v>
      </c>
    </row>
    <row r="28" spans="1:6" ht="15.75" thickBot="1" x14ac:dyDescent="0.25">
      <c r="A28" s="35">
        <f t="shared" si="0"/>
        <v>44749</v>
      </c>
      <c r="B28" s="34" t="s">
        <v>539</v>
      </c>
      <c r="C28" s="34" t="s">
        <v>57</v>
      </c>
      <c r="D28" s="34">
        <v>30</v>
      </c>
      <c r="E28" s="34">
        <f>COUNT(Tabelle25[16.06.])</f>
        <v>20</v>
      </c>
      <c r="F28" s="34">
        <f>COUNT(Tabelle25[30.06.])</f>
        <v>16</v>
      </c>
    </row>
    <row r="29" spans="1:6" ht="15.75" thickBot="1" x14ac:dyDescent="0.25">
      <c r="A29" s="35">
        <f t="shared" si="0"/>
        <v>44756</v>
      </c>
      <c r="B29" s="34" t="s">
        <v>554</v>
      </c>
      <c r="C29" s="34" t="s">
        <v>57</v>
      </c>
      <c r="D29" s="34">
        <v>31</v>
      </c>
      <c r="E29" s="34">
        <f>COUNT(Tabelle25[09.06.])</f>
        <v>19</v>
      </c>
      <c r="F29" s="34">
        <f>COUNT(Tabelle25[23.06.])</f>
        <v>17</v>
      </c>
    </row>
    <row r="30" spans="1:6" ht="15.75" thickBot="1" x14ac:dyDescent="0.25">
      <c r="A30" s="35">
        <f t="shared" si="0"/>
        <v>44763</v>
      </c>
      <c r="B30" s="34" t="s">
        <v>555</v>
      </c>
      <c r="C30" s="34" t="s">
        <v>62</v>
      </c>
      <c r="D30" s="34">
        <v>25</v>
      </c>
      <c r="E30" s="34">
        <f>COUNT(Tabelle25[02.06.])</f>
        <v>20</v>
      </c>
      <c r="F30" s="34">
        <f>COUNT(Tabelle25[16.06.])</f>
        <v>20</v>
      </c>
    </row>
    <row r="31" spans="1:6" ht="15.75" thickBot="1" x14ac:dyDescent="0.25">
      <c r="A31" s="35">
        <f t="shared" si="0"/>
        <v>44770</v>
      </c>
      <c r="B31" s="34" t="s">
        <v>556</v>
      </c>
      <c r="C31" s="34" t="s">
        <v>59</v>
      </c>
      <c r="D31" s="34">
        <v>38</v>
      </c>
      <c r="E31" s="34">
        <f>COUNT(Tabelle25[26.05.])</f>
        <v>17</v>
      </c>
      <c r="F31" s="34">
        <f>COUNT(Tabelle25[09.06.])</f>
        <v>19</v>
      </c>
    </row>
    <row r="32" spans="1:6" ht="30.75" thickBot="1" x14ac:dyDescent="0.25">
      <c r="A32" s="35">
        <f t="shared" si="0"/>
        <v>44777</v>
      </c>
      <c r="B32" s="34" t="s">
        <v>682</v>
      </c>
      <c r="C32" s="34" t="s">
        <v>75</v>
      </c>
      <c r="D32" s="34">
        <v>29</v>
      </c>
      <c r="E32" s="34">
        <f>COUNT(Tabelle25[19.05.])</f>
        <v>21</v>
      </c>
      <c r="F32" s="34">
        <f>COUNT(Tabelle25[02.06.])</f>
        <v>20</v>
      </c>
    </row>
    <row r="33" spans="1:6" ht="15.75" thickBot="1" x14ac:dyDescent="0.25">
      <c r="A33" s="35">
        <f t="shared" si="0"/>
        <v>44784</v>
      </c>
      <c r="B33" s="34" t="s">
        <v>574</v>
      </c>
      <c r="C33" s="34" t="s">
        <v>62</v>
      </c>
      <c r="D33" s="34">
        <v>38</v>
      </c>
      <c r="E33" s="34">
        <f>COUNT(Tabelle25[12.05.])</f>
        <v>20</v>
      </c>
      <c r="F33" s="34">
        <f>COUNT(Tabelle25[26.05.])</f>
        <v>17</v>
      </c>
    </row>
    <row r="34" spans="1:6" ht="15.75" thickBot="1" x14ac:dyDescent="0.25">
      <c r="A34" s="35">
        <f t="shared" si="0"/>
        <v>44791</v>
      </c>
      <c r="B34" s="34" t="s">
        <v>539</v>
      </c>
      <c r="C34" s="34" t="s">
        <v>633</v>
      </c>
      <c r="D34" s="34">
        <v>25</v>
      </c>
      <c r="E34" s="34">
        <f>COUNT(Tabelle25[05.05.])</f>
        <v>17</v>
      </c>
      <c r="F34" s="34">
        <f>COUNT(Tabelle25[19.05.])</f>
        <v>21</v>
      </c>
    </row>
    <row r="35" spans="1:6" ht="15.75" thickBot="1" x14ac:dyDescent="0.25">
      <c r="A35" s="35">
        <f t="shared" si="0"/>
        <v>44798</v>
      </c>
      <c r="B35" s="34" t="s">
        <v>599</v>
      </c>
      <c r="C35" s="34" t="s">
        <v>59</v>
      </c>
      <c r="D35" s="34">
        <v>25</v>
      </c>
      <c r="E35" s="34">
        <f>COUNT(Tabelle25[28.04.])</f>
        <v>20</v>
      </c>
      <c r="F35" s="34">
        <f>COUNT(Tabelle25[12.05.])</f>
        <v>20</v>
      </c>
    </row>
    <row r="36" spans="1:6" ht="15.75" thickBot="1" x14ac:dyDescent="0.25">
      <c r="A36" s="35">
        <f t="shared" si="0"/>
        <v>44805</v>
      </c>
      <c r="B36" s="34" t="s">
        <v>556</v>
      </c>
      <c r="C36" s="34" t="s">
        <v>62</v>
      </c>
      <c r="D36" s="34">
        <v>36</v>
      </c>
      <c r="E36" s="34">
        <f>COUNT(Tabelle25[21.04.])</f>
        <v>20</v>
      </c>
      <c r="F36" s="34">
        <f>COUNT(Tabelle25[05.05.])</f>
        <v>17</v>
      </c>
    </row>
    <row r="37" spans="1:6" ht="15.75" thickBot="1" x14ac:dyDescent="0.25">
      <c r="A37" s="35">
        <f t="shared" si="0"/>
        <v>44812</v>
      </c>
      <c r="B37" s="34" t="s">
        <v>555</v>
      </c>
      <c r="C37" s="34" t="s">
        <v>634</v>
      </c>
      <c r="D37" s="34">
        <v>39</v>
      </c>
      <c r="E37" s="34">
        <f>COUNT(Tabelle25[07.04.])</f>
        <v>23</v>
      </c>
      <c r="F37" s="34">
        <f>COUNT(Tabelle25[28.04.])</f>
        <v>20</v>
      </c>
    </row>
    <row r="38" spans="1:6" ht="15.75" thickBot="1" x14ac:dyDescent="0.25">
      <c r="A38" s="35">
        <f t="shared" si="0"/>
        <v>44819</v>
      </c>
      <c r="B38" s="34" t="s">
        <v>553</v>
      </c>
      <c r="C38" s="34"/>
      <c r="D38" s="34"/>
      <c r="E38" s="34"/>
      <c r="F38" s="34"/>
    </row>
    <row r="39" spans="1:6" ht="15.75" thickBot="1" x14ac:dyDescent="0.25">
      <c r="A39" s="35">
        <f t="shared" si="0"/>
        <v>44826</v>
      </c>
      <c r="B39" s="34" t="s">
        <v>539</v>
      </c>
      <c r="C39" s="34" t="s">
        <v>62</v>
      </c>
      <c r="D39" s="34">
        <v>32</v>
      </c>
      <c r="E39" s="34">
        <f>COUNT(Tabelle25[31.03.])</f>
        <v>21</v>
      </c>
      <c r="F39" s="34">
        <f>COUNT(Tabelle25[21.04.])</f>
        <v>20</v>
      </c>
    </row>
    <row r="40" spans="1:6" ht="15.75" thickBot="1" x14ac:dyDescent="0.25">
      <c r="A40" s="35">
        <f t="shared" si="0"/>
        <v>44833</v>
      </c>
      <c r="B40" s="34" t="s">
        <v>555</v>
      </c>
      <c r="C40" s="34" t="s">
        <v>62</v>
      </c>
      <c r="D40" s="34">
        <v>34</v>
      </c>
      <c r="E40" s="34">
        <f>COUNT(Tabelle25[24.03.])</f>
        <v>18</v>
      </c>
      <c r="F40" s="34">
        <f>COUNT(Tabelle25[07.04.])</f>
        <v>23</v>
      </c>
    </row>
    <row r="41" spans="1:6" ht="15.75" thickBot="1" x14ac:dyDescent="0.25">
      <c r="A41" s="35">
        <f t="shared" si="0"/>
        <v>44840</v>
      </c>
      <c r="B41" s="34" t="s">
        <v>539</v>
      </c>
      <c r="C41" s="34" t="s">
        <v>669</v>
      </c>
      <c r="D41" s="34">
        <v>25</v>
      </c>
      <c r="E41" s="34">
        <f>COUNT(Tabelle25[17.03.])</f>
        <v>22</v>
      </c>
      <c r="F41" s="34">
        <f>COUNT(Tabelle25[31.03.])</f>
        <v>21</v>
      </c>
    </row>
    <row r="42" spans="1:6" ht="15.75" thickBot="1" x14ac:dyDescent="0.25">
      <c r="A42" s="35">
        <f t="shared" si="0"/>
        <v>44847</v>
      </c>
      <c r="B42" s="34" t="s">
        <v>554</v>
      </c>
      <c r="C42" s="34" t="s">
        <v>634</v>
      </c>
      <c r="D42" s="34">
        <v>21</v>
      </c>
      <c r="E42" s="34">
        <f>COUNT(Tabelle25[10.03.])</f>
        <v>20</v>
      </c>
      <c r="F42" s="34">
        <f>COUNT(Tabelle25[24.03.])</f>
        <v>18</v>
      </c>
    </row>
    <row r="43" spans="1:6" ht="15.75" thickBot="1" x14ac:dyDescent="0.25">
      <c r="A43" s="35">
        <f t="shared" si="0"/>
        <v>44854</v>
      </c>
      <c r="B43" s="34" t="s">
        <v>554</v>
      </c>
      <c r="C43" s="34" t="s">
        <v>57</v>
      </c>
      <c r="D43" s="34">
        <v>33</v>
      </c>
      <c r="E43" s="34">
        <f>COUNT(Tabelle25[03.03.])</f>
        <v>22</v>
      </c>
      <c r="F43" s="34">
        <f>COUNT(Tabelle25[17.03.])</f>
        <v>22</v>
      </c>
    </row>
    <row r="44" spans="1:6" ht="15.75" thickBot="1" x14ac:dyDescent="0.25">
      <c r="A44" s="35">
        <f t="shared" si="0"/>
        <v>44861</v>
      </c>
      <c r="B44" s="34" t="s">
        <v>599</v>
      </c>
      <c r="C44" s="34" t="s">
        <v>759</v>
      </c>
      <c r="D44" s="34">
        <v>22</v>
      </c>
      <c r="E44" s="34">
        <f>COUNT(Tabelle25[24.02.])</f>
        <v>20</v>
      </c>
      <c r="F44" s="34">
        <f>COUNT(Tabelle25[10.03.])</f>
        <v>20</v>
      </c>
    </row>
    <row r="45" spans="1:6" ht="15.75" thickBot="1" x14ac:dyDescent="0.25">
      <c r="A45" s="35">
        <f t="shared" si="0"/>
        <v>44868</v>
      </c>
      <c r="B45" s="34" t="s">
        <v>574</v>
      </c>
      <c r="C45" s="34" t="s">
        <v>57</v>
      </c>
      <c r="D45" s="34">
        <v>43</v>
      </c>
      <c r="E45" s="34">
        <f>COUNT(Tabelle25[17.02.])</f>
        <v>17</v>
      </c>
      <c r="F45" s="34">
        <f>COUNT(Tabelle25[03.03.])</f>
        <v>22</v>
      </c>
    </row>
    <row r="46" spans="1:6" ht="15.75" thickBot="1" x14ac:dyDescent="0.25">
      <c r="A46" s="35">
        <f t="shared" si="0"/>
        <v>44875</v>
      </c>
      <c r="B46" s="34" t="s">
        <v>574</v>
      </c>
      <c r="C46" s="34" t="s">
        <v>633</v>
      </c>
      <c r="D46" s="34">
        <v>37</v>
      </c>
      <c r="E46" s="34">
        <f>COUNT(Tabelle25[10.02.])</f>
        <v>19</v>
      </c>
      <c r="F46" s="34">
        <f>COUNT(Tabelle25[24.02.])</f>
        <v>20</v>
      </c>
    </row>
    <row r="47" spans="1:6" ht="15.75" thickBot="1" x14ac:dyDescent="0.25">
      <c r="A47" s="35">
        <f t="shared" si="0"/>
        <v>44882</v>
      </c>
      <c r="B47" s="34" t="s">
        <v>556</v>
      </c>
      <c r="C47" s="34" t="s">
        <v>634</v>
      </c>
      <c r="D47" s="34">
        <v>24</v>
      </c>
      <c r="E47" s="34">
        <f>COUNT(Tabelle25[03.02.])</f>
        <v>19</v>
      </c>
      <c r="F47" s="34">
        <f>COUNT(Tabelle25[17.02.])</f>
        <v>17</v>
      </c>
    </row>
    <row r="48" spans="1:6" ht="15.75" thickBot="1" x14ac:dyDescent="0.25">
      <c r="A48" s="35">
        <f t="shared" si="0"/>
        <v>44889</v>
      </c>
      <c r="B48" s="34" t="s">
        <v>555</v>
      </c>
      <c r="C48" s="34" t="s">
        <v>62</v>
      </c>
      <c r="D48" s="34">
        <v>35</v>
      </c>
      <c r="E48" s="34">
        <f>COUNT(Tabelle25[27.01.])</f>
        <v>19</v>
      </c>
      <c r="F48" s="34">
        <f>COUNT(Tabelle25[10.02.])</f>
        <v>19</v>
      </c>
    </row>
    <row r="49" spans="1:6" ht="15.75" thickBot="1" x14ac:dyDescent="0.25">
      <c r="A49" s="35">
        <f t="shared" si="0"/>
        <v>44896</v>
      </c>
      <c r="B49" s="34" t="s">
        <v>539</v>
      </c>
      <c r="C49" s="34" t="s">
        <v>89</v>
      </c>
      <c r="D49" s="34">
        <v>34</v>
      </c>
      <c r="E49" s="34">
        <f>COUNT(Tabelle25[20.01.])</f>
        <v>19</v>
      </c>
      <c r="F49" s="34">
        <f>COUNT(Tabelle25[03.02.])</f>
        <v>19</v>
      </c>
    </row>
    <row r="50" spans="1:6" ht="15.75" thickBot="1" x14ac:dyDescent="0.25">
      <c r="A50" s="35">
        <f t="shared" si="0"/>
        <v>44903</v>
      </c>
      <c r="B50" s="34" t="s">
        <v>574</v>
      </c>
      <c r="C50" s="34" t="s">
        <v>62</v>
      </c>
      <c r="D50" s="34">
        <v>36</v>
      </c>
      <c r="E50" s="34">
        <f>COUNT(Tabelle25[06.01.])</f>
        <v>18</v>
      </c>
      <c r="F50" s="34">
        <f>COUNT(Tabelle25[27.01.])</f>
        <v>19</v>
      </c>
    </row>
    <row r="51" spans="1:6" ht="15.75" thickBot="1" x14ac:dyDescent="0.25">
      <c r="A51" s="35">
        <f t="shared" si="0"/>
        <v>44910</v>
      </c>
      <c r="B51" s="34" t="s">
        <v>556</v>
      </c>
      <c r="C51" s="34" t="s">
        <v>633</v>
      </c>
      <c r="D51" s="34">
        <v>24</v>
      </c>
      <c r="E51" s="34">
        <v>19</v>
      </c>
      <c r="F51" s="34">
        <f>COUNT(Tabelle25[20.01.])</f>
        <v>19</v>
      </c>
    </row>
    <row r="52" spans="1:6" ht="15.75" thickBot="1" x14ac:dyDescent="0.25">
      <c r="A52" s="35">
        <f t="shared" si="0"/>
        <v>44917</v>
      </c>
      <c r="B52" s="34" t="s">
        <v>729</v>
      </c>
      <c r="C52" s="34" t="s">
        <v>634</v>
      </c>
      <c r="D52" s="34">
        <v>34</v>
      </c>
      <c r="E52" s="34">
        <v>18</v>
      </c>
      <c r="F52" s="34">
        <f>COUNT(Tabelle25[06.01.])</f>
        <v>18</v>
      </c>
    </row>
    <row r="53" spans="1:6" ht="15.75" thickBot="1" x14ac:dyDescent="0.25">
      <c r="A53" s="35">
        <f t="shared" si="0"/>
        <v>44924</v>
      </c>
      <c r="B53" s="34" t="s">
        <v>756</v>
      </c>
      <c r="C53" s="34"/>
      <c r="D53" s="34"/>
      <c r="E53" s="34"/>
      <c r="F53" s="34"/>
    </row>
    <row r="54" spans="1:6" ht="15.75" thickBot="1" x14ac:dyDescent="0.25">
      <c r="A54" s="35"/>
    </row>
    <row r="61" spans="1:6" ht="15.75" x14ac:dyDescent="0.25">
      <c r="A61" s="55" t="s">
        <v>538</v>
      </c>
      <c r="B61" s="57" t="s">
        <v>784</v>
      </c>
      <c r="C61" s="57" t="s">
        <v>786</v>
      </c>
    </row>
    <row r="62" spans="1:6" ht="15.75" x14ac:dyDescent="0.25">
      <c r="A62" s="56" t="s">
        <v>539</v>
      </c>
      <c r="B62" s="58">
        <v>10</v>
      </c>
      <c r="C62" s="58">
        <v>19</v>
      </c>
    </row>
    <row r="63" spans="1:6" ht="15.75" x14ac:dyDescent="0.25">
      <c r="A63" s="56" t="s">
        <v>555</v>
      </c>
      <c r="B63" s="58">
        <v>8</v>
      </c>
      <c r="C63" s="58">
        <v>19</v>
      </c>
    </row>
    <row r="64" spans="1:6" ht="15.75" x14ac:dyDescent="0.25">
      <c r="A64" s="56" t="s">
        <v>574</v>
      </c>
      <c r="B64" s="58">
        <v>7</v>
      </c>
      <c r="C64" s="58">
        <v>18.8</v>
      </c>
    </row>
    <row r="65" spans="1:4" ht="15.75" x14ac:dyDescent="0.25">
      <c r="A65" s="56" t="s">
        <v>554</v>
      </c>
      <c r="B65" s="58">
        <v>7</v>
      </c>
      <c r="C65" s="58">
        <v>20</v>
      </c>
    </row>
    <row r="66" spans="1:4" ht="15.75" x14ac:dyDescent="0.25">
      <c r="A66" s="56" t="s">
        <v>556</v>
      </c>
      <c r="B66" s="58">
        <v>7</v>
      </c>
      <c r="C66" s="58">
        <v>18.8</v>
      </c>
    </row>
    <row r="67" spans="1:4" ht="15.75" x14ac:dyDescent="0.25">
      <c r="A67" s="56" t="s">
        <v>581</v>
      </c>
      <c r="B67" s="58">
        <v>4</v>
      </c>
      <c r="C67" s="58">
        <v>20</v>
      </c>
    </row>
    <row r="68" spans="1:4" ht="15.75" x14ac:dyDescent="0.25">
      <c r="A68" s="56" t="s">
        <v>599</v>
      </c>
      <c r="B68" s="58">
        <v>2</v>
      </c>
      <c r="C68" s="58">
        <v>20</v>
      </c>
    </row>
    <row r="69" spans="1:4" ht="15.75" x14ac:dyDescent="0.25">
      <c r="A69" s="56" t="s">
        <v>729</v>
      </c>
      <c r="B69" s="58">
        <v>1</v>
      </c>
      <c r="C69" s="58">
        <v>18</v>
      </c>
    </row>
    <row r="70" spans="1:4" ht="15.75" x14ac:dyDescent="0.25">
      <c r="A70" s="56" t="s">
        <v>682</v>
      </c>
      <c r="B70" s="58">
        <v>1</v>
      </c>
      <c r="C70" s="58">
        <v>21</v>
      </c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zoomScaleNormal="100" workbookViewId="0">
      <selection activeCell="E10" sqref="E10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561</v>
      </c>
      <c r="D1" s="27" t="s">
        <v>795</v>
      </c>
      <c r="E1" s="27" t="s">
        <v>792</v>
      </c>
      <c r="F1" s="27" t="s">
        <v>791</v>
      </c>
      <c r="G1" s="27" t="s">
        <v>777</v>
      </c>
      <c r="H1" s="27" t="s">
        <v>776</v>
      </c>
      <c r="I1" s="27" t="s">
        <v>771</v>
      </c>
      <c r="J1" s="28" t="s">
        <v>764</v>
      </c>
      <c r="K1" s="27" t="s">
        <v>765</v>
      </c>
      <c r="L1" s="27" t="s">
        <v>763</v>
      </c>
      <c r="M1" s="27" t="s">
        <v>757</v>
      </c>
      <c r="N1" s="27" t="s">
        <v>754</v>
      </c>
      <c r="O1" s="27" t="s">
        <v>748</v>
      </c>
      <c r="P1" s="27" t="s">
        <v>744</v>
      </c>
      <c r="Q1" s="27" t="s">
        <v>738</v>
      </c>
      <c r="R1" s="27" t="s">
        <v>730</v>
      </c>
      <c r="S1" s="27" t="s">
        <v>716</v>
      </c>
      <c r="T1" s="27" t="s">
        <v>707</v>
      </c>
      <c r="U1" s="27" t="s">
        <v>706</v>
      </c>
      <c r="V1" s="27" t="s">
        <v>694</v>
      </c>
      <c r="W1" s="27" t="s">
        <v>693</v>
      </c>
      <c r="X1" s="27" t="s">
        <v>680</v>
      </c>
      <c r="Y1" s="27" t="s">
        <v>681</v>
      </c>
      <c r="Z1" s="27" t="s">
        <v>678</v>
      </c>
      <c r="AA1" s="27" t="s">
        <v>674</v>
      </c>
      <c r="AB1" s="27" t="s">
        <v>664</v>
      </c>
      <c r="AC1" s="27" t="s">
        <v>665</v>
      </c>
      <c r="AD1" s="27" t="s">
        <v>666</v>
      </c>
      <c r="AE1" s="27" t="s">
        <v>658</v>
      </c>
      <c r="AF1" s="27" t="s">
        <v>654</v>
      </c>
      <c r="AG1" s="27" t="s">
        <v>648</v>
      </c>
      <c r="AH1" s="27" t="s">
        <v>641</v>
      </c>
      <c r="AI1" s="27" t="s">
        <v>638</v>
      </c>
      <c r="AJ1" s="27" t="s">
        <v>637</v>
      </c>
      <c r="AK1" s="27" t="s">
        <v>632</v>
      </c>
      <c r="AL1" s="27" t="s">
        <v>627</v>
      </c>
      <c r="AM1" s="27" t="s">
        <v>636</v>
      </c>
      <c r="AN1" s="27" t="s">
        <v>618</v>
      </c>
      <c r="AO1" s="27" t="s">
        <v>610</v>
      </c>
      <c r="AP1" s="27" t="s">
        <v>606</v>
      </c>
      <c r="AQ1" s="27" t="s">
        <v>600</v>
      </c>
      <c r="AR1" s="27" t="s">
        <v>593</v>
      </c>
      <c r="AS1" s="27" t="s">
        <v>589</v>
      </c>
      <c r="AT1" s="27" t="s">
        <v>583</v>
      </c>
      <c r="AU1" s="27" t="s">
        <v>582</v>
      </c>
      <c r="AV1" s="27" t="s">
        <v>575</v>
      </c>
      <c r="AW1" s="27" t="s">
        <v>570</v>
      </c>
      <c r="AX1" s="27" t="s">
        <v>563</v>
      </c>
      <c r="AY1" s="27" t="s">
        <v>557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571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560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629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591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572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775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708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559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671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576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710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670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602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558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733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685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649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701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778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587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709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592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668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663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772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779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640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761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762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619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620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774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782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781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766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722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595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647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676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590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611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626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702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735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717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719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687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642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755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742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622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740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616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659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660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773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718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720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564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624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661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677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699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760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750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732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686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644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721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565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594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749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752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731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630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696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780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745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741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734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684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621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736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714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586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573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615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623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655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704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751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746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688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584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609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643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652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793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767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612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613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614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662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672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673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737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726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689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690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601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588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566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645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650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695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703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787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711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577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567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646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675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768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769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753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739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743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723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715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724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725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691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697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698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770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727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585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604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605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608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628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653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788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789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747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712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692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667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679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783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607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639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758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790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728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713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683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578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625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631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635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705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700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651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656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568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603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657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E247" sqref="E247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2024</vt:lpstr>
      <vt:lpstr>Termine</vt:lpstr>
      <vt:lpstr>2023</vt:lpstr>
      <vt:lpstr>12h Quiz</vt:lpstr>
      <vt:lpstr>Termine23</vt:lpstr>
      <vt:lpstr>Vorlage</vt:lpstr>
      <vt:lpstr>Termine22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2025-01-04T09:36:56Z</dcterms:modified>
  <cp:category/>
  <cp:contentStatus/>
</cp:coreProperties>
</file>