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3387" documentId="14_{62F12A09-33BE-4A0D-80B7-2767BA6ECF13}" xr6:coauthVersionLast="47" xr6:coauthVersionMax="47" xr10:uidLastSave="{06C3ED28-8284-493B-94C5-6E0171367648}"/>
  <bookViews>
    <workbookView xWindow="2580" yWindow="1080" windowWidth="15945" windowHeight="14445" xr2:uid="{00000000-000D-0000-FFFF-FFFF00000000}"/>
  </bookViews>
  <sheets>
    <sheet name="2024" sheetId="18" r:id="rId1"/>
    <sheet name="Termine" sheetId="17" r:id="rId2"/>
    <sheet name="2023" sheetId="15" r:id="rId3"/>
    <sheet name="12h Quiz" sheetId="20" r:id="rId4"/>
    <sheet name="Termine23" sheetId="14" r:id="rId5"/>
    <sheet name="Vorlage" sheetId="13" r:id="rId6"/>
    <sheet name="Termine22" sheetId="9" r:id="rId7"/>
    <sheet name="2022" sheetId="10" r:id="rId8"/>
    <sheet name="2021" sheetId="1" r:id="rId9"/>
    <sheet name="2019" sheetId="4" r:id="rId10"/>
    <sheet name="Vorlage7" sheetId="11" r:id="rId11"/>
  </sheets>
  <definedNames>
    <definedName name="_xlnm._FilterDatabase" localSheetId="3" hidden="1">'12h Quiz'!$A$1:$O$21</definedName>
    <definedName name="_xlnm.Print_Area" localSheetId="5">Vorlage!$A$1:$O$49</definedName>
    <definedName name="_xlnm.Print_Area" localSheetId="10">Vorlage7!$A$1:$U$32</definedName>
    <definedName name="_xlnm.Print_Titles" localSheetId="5">Vorlage!$1:$1</definedName>
    <definedName name="_xlnm.Print_Titles" localSheetId="10">Vorlage7!$1:$1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1" i="18" l="1"/>
  <c r="C77" i="18"/>
  <c r="D77" i="18"/>
  <c r="C78" i="18"/>
  <c r="D78" i="18"/>
  <c r="C76" i="18"/>
  <c r="D76" i="18"/>
  <c r="C75" i="18"/>
  <c r="D75" i="18"/>
  <c r="C74" i="18"/>
  <c r="D74" i="18"/>
  <c r="C73" i="18"/>
  <c r="D73" i="18"/>
  <c r="C72" i="18"/>
  <c r="D72" i="18"/>
  <c r="D2" i="18"/>
  <c r="D3" i="18"/>
  <c r="D4" i="18"/>
  <c r="D5" i="18"/>
  <c r="D6" i="18"/>
  <c r="D7" i="18"/>
  <c r="D9" i="18"/>
  <c r="D8" i="18"/>
  <c r="D10" i="18"/>
  <c r="D11" i="18"/>
  <c r="D15" i="18"/>
  <c r="D12" i="18"/>
  <c r="D14" i="18"/>
  <c r="D13" i="18"/>
  <c r="D17" i="18"/>
  <c r="D16" i="18"/>
  <c r="D18" i="18"/>
  <c r="D19" i="18"/>
  <c r="D22" i="18"/>
  <c r="D20" i="18"/>
  <c r="D26" i="18"/>
  <c r="D21" i="18"/>
  <c r="D23" i="18"/>
  <c r="D24" i="18"/>
  <c r="D33" i="18"/>
  <c r="D28" i="18"/>
  <c r="D25" i="18"/>
  <c r="D27" i="18"/>
  <c r="D39" i="18"/>
  <c r="D29" i="18"/>
  <c r="D30" i="18"/>
  <c r="D34" i="18"/>
  <c r="D40" i="18"/>
  <c r="D35" i="18"/>
  <c r="D31" i="18"/>
  <c r="D32" i="18"/>
  <c r="D41" i="18"/>
  <c r="D42" i="18"/>
  <c r="D43" i="18"/>
  <c r="D36" i="18"/>
  <c r="D37" i="18"/>
  <c r="D44" i="18"/>
  <c r="D45" i="18"/>
  <c r="D46" i="18"/>
  <c r="D47" i="18"/>
  <c r="D38" i="18"/>
  <c r="D48" i="18"/>
  <c r="D51" i="18"/>
  <c r="D49" i="18"/>
  <c r="D52" i="18"/>
  <c r="D53" i="18"/>
  <c r="D54" i="18"/>
  <c r="D55" i="18"/>
  <c r="D56" i="18"/>
  <c r="D50" i="18"/>
  <c r="D57" i="18"/>
  <c r="D58" i="18"/>
  <c r="D59" i="18"/>
  <c r="D60" i="18"/>
  <c r="D61" i="18"/>
  <c r="D62" i="18"/>
  <c r="D63" i="18"/>
  <c r="D64" i="18"/>
  <c r="D79" i="18"/>
  <c r="D80" i="18"/>
  <c r="D81" i="18"/>
  <c r="D82" i="18"/>
  <c r="D65" i="18"/>
  <c r="D83" i="18"/>
  <c r="D66" i="18"/>
  <c r="D84" i="18"/>
  <c r="D85" i="18"/>
  <c r="D86" i="18"/>
  <c r="D67" i="18"/>
  <c r="D87" i="18"/>
  <c r="D68" i="18"/>
  <c r="D88" i="18"/>
  <c r="D89" i="18"/>
  <c r="D90" i="18"/>
  <c r="D91" i="18"/>
  <c r="D92" i="18"/>
  <c r="D69" i="18"/>
  <c r="D93" i="18"/>
  <c r="D94" i="18"/>
  <c r="D95" i="18"/>
  <c r="D96" i="18"/>
  <c r="D97" i="18"/>
  <c r="D70" i="18"/>
  <c r="D98" i="18"/>
  <c r="D99" i="18"/>
  <c r="D100" i="18"/>
  <c r="D101" i="18"/>
  <c r="D102" i="18"/>
  <c r="D103" i="18"/>
  <c r="D104" i="18"/>
  <c r="D105" i="18"/>
  <c r="D71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29" i="18"/>
  <c r="D130" i="18"/>
  <c r="D131" i="18"/>
  <c r="D132" i="18"/>
  <c r="D133" i="18"/>
  <c r="D134" i="18"/>
  <c r="D135" i="18"/>
  <c r="D136" i="18"/>
  <c r="D137" i="18"/>
  <c r="D138" i="18"/>
  <c r="D139" i="18"/>
  <c r="D140" i="18"/>
  <c r="D141" i="18"/>
  <c r="D142" i="18"/>
  <c r="D143" i="18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64" i="18"/>
  <c r="D165" i="18"/>
  <c r="D166" i="18"/>
  <c r="D167" i="18"/>
  <c r="D168" i="18"/>
  <c r="D169" i="18"/>
  <c r="D170" i="18"/>
  <c r="D171" i="18"/>
  <c r="D172" i="18"/>
  <c r="D173" i="18"/>
  <c r="D174" i="18"/>
  <c r="D175" i="18"/>
  <c r="D176" i="18"/>
  <c r="D177" i="18"/>
  <c r="D178" i="18"/>
  <c r="D179" i="18"/>
  <c r="D180" i="18"/>
  <c r="D181" i="18"/>
  <c r="D182" i="18"/>
  <c r="D183" i="18"/>
  <c r="D184" i="18"/>
  <c r="D185" i="18"/>
  <c r="D186" i="18"/>
  <c r="D187" i="18"/>
  <c r="D188" i="18"/>
  <c r="D189" i="18"/>
  <c r="D190" i="18"/>
  <c r="D191" i="18"/>
  <c r="D192" i="18"/>
  <c r="D193" i="18"/>
  <c r="D194" i="18"/>
  <c r="D195" i="18"/>
  <c r="D196" i="18"/>
  <c r="D197" i="18"/>
  <c r="D198" i="18"/>
  <c r="D199" i="18"/>
  <c r="D200" i="18"/>
  <c r="D201" i="18"/>
  <c r="D202" i="18"/>
  <c r="D203" i="18"/>
  <c r="D204" i="18"/>
  <c r="D205" i="18"/>
  <c r="D206" i="18"/>
  <c r="D207" i="18"/>
  <c r="D208" i="18"/>
  <c r="D209" i="18"/>
  <c r="D210" i="18"/>
  <c r="D211" i="18"/>
  <c r="D212" i="18"/>
  <c r="D213" i="18"/>
  <c r="D214" i="18"/>
  <c r="D215" i="18"/>
  <c r="D216" i="18"/>
  <c r="D217" i="18"/>
  <c r="D218" i="18"/>
  <c r="D219" i="18"/>
  <c r="D220" i="18"/>
  <c r="D221" i="18"/>
  <c r="D222" i="18"/>
  <c r="D223" i="18"/>
  <c r="D224" i="18"/>
  <c r="D225" i="18"/>
  <c r="D226" i="18"/>
  <c r="D227" i="18"/>
  <c r="D228" i="18"/>
  <c r="D229" i="18"/>
  <c r="D230" i="18"/>
  <c r="D231" i="18"/>
  <c r="D232" i="18"/>
  <c r="D233" i="18"/>
  <c r="D234" i="18"/>
  <c r="D235" i="18"/>
  <c r="D236" i="18"/>
  <c r="D237" i="18"/>
  <c r="D238" i="18"/>
  <c r="D239" i="18"/>
  <c r="D240" i="18"/>
  <c r="D241" i="18"/>
  <c r="D242" i="18"/>
  <c r="D243" i="18"/>
  <c r="D244" i="18"/>
  <c r="D245" i="18"/>
  <c r="D246" i="18"/>
  <c r="D247" i="18"/>
  <c r="D248" i="18"/>
  <c r="D249" i="18"/>
  <c r="D250" i="18"/>
  <c r="D251" i="18"/>
  <c r="D252" i="18"/>
  <c r="D253" i="18"/>
  <c r="D254" i="18"/>
  <c r="D255" i="18"/>
  <c r="D256" i="18"/>
  <c r="D257" i="18"/>
  <c r="D258" i="18"/>
  <c r="D259" i="18"/>
  <c r="D260" i="18"/>
  <c r="D261" i="18"/>
  <c r="D262" i="18"/>
  <c r="D263" i="18"/>
  <c r="D264" i="18"/>
  <c r="D265" i="18"/>
  <c r="D266" i="18"/>
  <c r="D267" i="18"/>
  <c r="D268" i="18"/>
  <c r="D269" i="18"/>
  <c r="D270" i="18"/>
  <c r="D271" i="18"/>
  <c r="D272" i="18"/>
  <c r="D273" i="18"/>
  <c r="D274" i="18"/>
  <c r="D275" i="18"/>
  <c r="D276" i="18"/>
  <c r="D277" i="18"/>
  <c r="D278" i="18"/>
  <c r="D279" i="18"/>
  <c r="C2" i="18"/>
  <c r="C3" i="18"/>
  <c r="C4" i="18"/>
  <c r="C5" i="18"/>
  <c r="C6" i="18"/>
  <c r="C7" i="18"/>
  <c r="C9" i="18"/>
  <c r="C8" i="18"/>
  <c r="C10" i="18"/>
  <c r="C11" i="18"/>
  <c r="C15" i="18"/>
  <c r="C12" i="18"/>
  <c r="C14" i="18"/>
  <c r="C13" i="18"/>
  <c r="C17" i="18"/>
  <c r="C16" i="18"/>
  <c r="C18" i="18"/>
  <c r="C19" i="18"/>
  <c r="C22" i="18"/>
  <c r="C20" i="18"/>
  <c r="C26" i="18"/>
  <c r="C21" i="18"/>
  <c r="C23" i="18"/>
  <c r="C24" i="18"/>
  <c r="C33" i="18"/>
  <c r="C28" i="18"/>
  <c r="C25" i="18"/>
  <c r="C27" i="18"/>
  <c r="C39" i="18"/>
  <c r="C29" i="18"/>
  <c r="C30" i="18"/>
  <c r="C34" i="18"/>
  <c r="C40" i="18"/>
  <c r="C35" i="18"/>
  <c r="C31" i="18"/>
  <c r="C32" i="18"/>
  <c r="C41" i="18"/>
  <c r="C42" i="18"/>
  <c r="C43" i="18"/>
  <c r="C36" i="18"/>
  <c r="C37" i="18"/>
  <c r="C44" i="18"/>
  <c r="C45" i="18"/>
  <c r="C46" i="18"/>
  <c r="C47" i="18"/>
  <c r="C38" i="18"/>
  <c r="C48" i="18"/>
  <c r="C51" i="18"/>
  <c r="C49" i="18"/>
  <c r="C52" i="18"/>
  <c r="C53" i="18"/>
  <c r="C54" i="18"/>
  <c r="C55" i="18"/>
  <c r="C56" i="18"/>
  <c r="C50" i="18"/>
  <c r="C57" i="18"/>
  <c r="C58" i="18"/>
  <c r="C59" i="18"/>
  <c r="C60" i="18"/>
  <c r="C61" i="18"/>
  <c r="C62" i="18"/>
  <c r="C63" i="18"/>
  <c r="C64" i="18"/>
  <c r="C79" i="18"/>
  <c r="C80" i="18"/>
  <c r="C81" i="18"/>
  <c r="C82" i="18"/>
  <c r="C65" i="18"/>
  <c r="C83" i="18"/>
  <c r="C66" i="18"/>
  <c r="C84" i="18"/>
  <c r="C85" i="18"/>
  <c r="C86" i="18"/>
  <c r="C67" i="18"/>
  <c r="C87" i="18"/>
  <c r="C68" i="18"/>
  <c r="C88" i="18"/>
  <c r="C89" i="18"/>
  <c r="C90" i="18"/>
  <c r="C91" i="18"/>
  <c r="C92" i="18"/>
  <c r="C69" i="18"/>
  <c r="C93" i="18"/>
  <c r="C94" i="18"/>
  <c r="C95" i="18"/>
  <c r="C96" i="18"/>
  <c r="C97" i="18"/>
  <c r="C70" i="18"/>
  <c r="C98" i="18"/>
  <c r="C99" i="18"/>
  <c r="C100" i="18"/>
  <c r="C101" i="18"/>
  <c r="C102" i="18"/>
  <c r="C103" i="18"/>
  <c r="C104" i="18"/>
  <c r="C105" i="18"/>
  <c r="C71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F281" i="18"/>
  <c r="L281" i="18"/>
  <c r="M281" i="18"/>
  <c r="N281" i="18"/>
  <c r="O281" i="18"/>
  <c r="P281" i="18"/>
  <c r="Q281" i="18"/>
  <c r="R281" i="18"/>
  <c r="S281" i="18"/>
  <c r="T281" i="18"/>
  <c r="U281" i="18"/>
  <c r="V281" i="18"/>
  <c r="W281" i="18"/>
  <c r="X281" i="18"/>
  <c r="Y281" i="18"/>
  <c r="Z281" i="18"/>
  <c r="AA281" i="18"/>
  <c r="AB281" i="18"/>
  <c r="AC281" i="18"/>
  <c r="AD281" i="18"/>
  <c r="AE281" i="18"/>
  <c r="AF281" i="18"/>
  <c r="AG281" i="18"/>
  <c r="AH281" i="18"/>
  <c r="AI281" i="18"/>
  <c r="AJ281" i="18"/>
  <c r="AK281" i="18"/>
  <c r="AL281" i="18"/>
  <c r="AM281" i="18"/>
  <c r="AN281" i="18"/>
  <c r="AO281" i="18"/>
  <c r="AP281" i="18"/>
  <c r="AQ281" i="18"/>
  <c r="AR281" i="18"/>
  <c r="AS281" i="18"/>
  <c r="AT281" i="18"/>
  <c r="H281" i="18"/>
  <c r="I281" i="18"/>
  <c r="J281" i="18"/>
  <c r="K281" i="18"/>
  <c r="G281" i="18"/>
  <c r="C2" i="20"/>
  <c r="C3" i="20"/>
  <c r="C4" i="20"/>
  <c r="B4" i="20" s="1"/>
  <c r="C5" i="20"/>
  <c r="B7" i="20" s="1"/>
  <c r="C6" i="20"/>
  <c r="C7" i="20"/>
  <c r="C8" i="20"/>
  <c r="B8" i="20" s="1"/>
  <c r="C9" i="20"/>
  <c r="C10" i="20"/>
  <c r="C11" i="20"/>
  <c r="C12" i="20"/>
  <c r="C13" i="20"/>
  <c r="C14" i="20"/>
  <c r="C15" i="20"/>
  <c r="C16" i="20"/>
  <c r="B16" i="20" s="1"/>
  <c r="C17" i="20"/>
  <c r="C18" i="20"/>
  <c r="C19" i="20"/>
  <c r="C20" i="20"/>
  <c r="C21" i="20"/>
  <c r="B21" i="20" s="1"/>
  <c r="Y23" i="20"/>
  <c r="X23" i="20"/>
  <c r="W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B18" i="20"/>
  <c r="B9" i="20"/>
  <c r="B5" i="20"/>
  <c r="B6" i="20" l="1"/>
  <c r="B20" i="20"/>
  <c r="B14" i="20"/>
  <c r="B15" i="20"/>
  <c r="B12" i="20"/>
  <c r="B3" i="20"/>
  <c r="B2" i="20"/>
  <c r="B19" i="20"/>
  <c r="B13" i="20"/>
  <c r="B17" i="20"/>
  <c r="B11" i="20"/>
  <c r="E263" i="15"/>
  <c r="C258" i="15"/>
  <c r="D258" i="15"/>
  <c r="C257" i="15"/>
  <c r="D257" i="15"/>
  <c r="C147" i="15"/>
  <c r="D147" i="15"/>
  <c r="C112" i="15"/>
  <c r="D112" i="15"/>
  <c r="C76" i="15"/>
  <c r="D76" i="15"/>
  <c r="C50" i="15"/>
  <c r="D50" i="15"/>
  <c r="C2" i="15"/>
  <c r="C3" i="15"/>
  <c r="C4" i="15"/>
  <c r="C5" i="15"/>
  <c r="C6" i="15"/>
  <c r="C8" i="15"/>
  <c r="C7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4" i="15"/>
  <c r="C25" i="15"/>
  <c r="C26" i="15"/>
  <c r="C23" i="15"/>
  <c r="C29" i="15"/>
  <c r="C30" i="15"/>
  <c r="C31" i="15"/>
  <c r="C28" i="15"/>
  <c r="C27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9" i="15"/>
  <c r="C260" i="15"/>
  <c r="C261" i="15"/>
  <c r="D2" i="15"/>
  <c r="D3" i="15"/>
  <c r="D4" i="15"/>
  <c r="D5" i="15"/>
  <c r="D6" i="15"/>
  <c r="D8" i="15"/>
  <c r="D7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4" i="15"/>
  <c r="D25" i="15"/>
  <c r="D26" i="15"/>
  <c r="D23" i="15"/>
  <c r="D29" i="15"/>
  <c r="D30" i="15"/>
  <c r="D31" i="15"/>
  <c r="D28" i="15"/>
  <c r="D27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9" i="15"/>
  <c r="D260" i="15"/>
  <c r="D261" i="15"/>
  <c r="B70" i="17"/>
  <c r="B69" i="14"/>
  <c r="B71" i="17"/>
  <c r="B68" i="17"/>
  <c r="B69" i="17"/>
  <c r="B65" i="17"/>
  <c r="B67" i="17"/>
  <c r="B66" i="17"/>
  <c r="B64" i="17"/>
  <c r="B63" i="17"/>
  <c r="B63" i="14"/>
  <c r="B64" i="14"/>
  <c r="B65" i="14"/>
  <c r="B67" i="14"/>
  <c r="B68" i="14"/>
  <c r="B70" i="14"/>
  <c r="B66" i="14"/>
  <c r="B62" i="14"/>
  <c r="C281" i="18" l="1"/>
  <c r="F263" i="15"/>
  <c r="G263" i="15"/>
  <c r="H263" i="15"/>
  <c r="I263" i="15"/>
  <c r="AF263" i="15"/>
  <c r="AG263" i="15"/>
  <c r="AH263" i="15"/>
  <c r="AI263" i="15"/>
  <c r="AJ263" i="15"/>
  <c r="AK263" i="15"/>
  <c r="AL263" i="15"/>
  <c r="AM263" i="15"/>
  <c r="AN263" i="15"/>
  <c r="AO263" i="15"/>
  <c r="AP263" i="15"/>
  <c r="AQ263" i="15"/>
  <c r="AR263" i="15"/>
  <c r="AS263" i="15"/>
  <c r="AT263" i="15"/>
  <c r="AU263" i="15"/>
  <c r="AV263" i="15"/>
  <c r="AW263" i="15"/>
  <c r="AX263" i="15"/>
  <c r="AY263" i="15"/>
  <c r="AZ263" i="15"/>
  <c r="BA263" i="15"/>
  <c r="K263" i="15"/>
  <c r="L263" i="15"/>
  <c r="M263" i="15"/>
  <c r="N263" i="15"/>
  <c r="O263" i="15"/>
  <c r="P263" i="15"/>
  <c r="Q263" i="15"/>
  <c r="R263" i="15"/>
  <c r="S263" i="15"/>
  <c r="T263" i="15"/>
  <c r="U263" i="15"/>
  <c r="V263" i="15"/>
  <c r="W263" i="15"/>
  <c r="X263" i="15"/>
  <c r="Y263" i="15"/>
  <c r="Z263" i="15"/>
  <c r="AA263" i="15"/>
  <c r="AB263" i="15"/>
  <c r="AC263" i="15"/>
  <c r="AD263" i="15"/>
  <c r="AE263" i="15"/>
  <c r="J263" i="15"/>
  <c r="C263" i="15" l="1"/>
  <c r="C2" i="10" l="1"/>
  <c r="C3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F52" i="9" l="1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5" i="9"/>
  <c r="F14" i="9"/>
  <c r="F13" i="9"/>
  <c r="F12" i="9"/>
  <c r="F11" i="9"/>
  <c r="F10" i="9"/>
  <c r="F9" i="9"/>
  <c r="F8" i="9"/>
  <c r="F7" i="9"/>
  <c r="F6" i="9"/>
  <c r="F5" i="9"/>
  <c r="F4" i="9"/>
  <c r="F2" i="9"/>
  <c r="E207" i="10" l="1"/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F207" i="10"/>
  <c r="E50" i="9" l="1"/>
  <c r="E49" i="9"/>
  <c r="E48" i="9"/>
  <c r="E47" i="9"/>
  <c r="E46" i="9"/>
  <c r="E45" i="9"/>
  <c r="E44" i="9"/>
  <c r="E43" i="9"/>
  <c r="E42" i="9"/>
  <c r="E41" i="9"/>
  <c r="E40" i="9"/>
  <c r="E39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5" i="9"/>
  <c r="E4" i="9"/>
  <c r="E2" i="9"/>
  <c r="D247" i="1"/>
  <c r="F247" i="1"/>
  <c r="G247" i="1"/>
  <c r="H247" i="1"/>
  <c r="I247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M247" i="1"/>
  <c r="AN247" i="1"/>
  <c r="AO247" i="1"/>
  <c r="AP247" i="1"/>
  <c r="AQ247" i="1"/>
  <c r="AR247" i="1"/>
  <c r="AS247" i="1"/>
  <c r="AT247" i="1"/>
  <c r="AU247" i="1"/>
  <c r="AV247" i="1"/>
  <c r="AW247" i="1"/>
  <c r="AX247" i="1"/>
  <c r="AY247" i="1"/>
  <c r="AZ247" i="1"/>
  <c r="BA247" i="1"/>
  <c r="BB247" i="1"/>
  <c r="BC247" i="1"/>
  <c r="BD247" i="1"/>
  <c r="E247" i="1"/>
  <c r="H207" i="10"/>
  <c r="I207" i="10"/>
  <c r="J207" i="10"/>
  <c r="K207" i="10"/>
  <c r="L207" i="10"/>
  <c r="M207" i="10"/>
  <c r="N207" i="10"/>
  <c r="O207" i="10"/>
  <c r="P207" i="10"/>
  <c r="Q207" i="10"/>
  <c r="R207" i="10"/>
  <c r="S207" i="10"/>
  <c r="T207" i="10"/>
  <c r="U207" i="10"/>
  <c r="V207" i="10"/>
  <c r="W207" i="10"/>
  <c r="X207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AT207" i="10"/>
  <c r="AU207" i="10"/>
  <c r="AV207" i="10"/>
  <c r="AW207" i="10"/>
  <c r="AX207" i="10"/>
  <c r="AY207" i="10"/>
  <c r="AZ207" i="10"/>
  <c r="G207" i="10"/>
  <c r="C207" i="10" l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C51" i="1" l="1"/>
  <c r="D51" i="1"/>
  <c r="C61" i="1"/>
  <c r="D6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7" i="1"/>
  <c r="D28" i="1"/>
  <c r="D29" i="1"/>
  <c r="D30" i="1"/>
  <c r="D31" i="1"/>
  <c r="D34" i="1"/>
  <c r="D35" i="1"/>
  <c r="D37" i="1"/>
  <c r="D36" i="1"/>
  <c r="D26" i="1"/>
  <c r="D38" i="1"/>
  <c r="D25" i="1"/>
  <c r="D40" i="1"/>
  <c r="D43" i="1"/>
  <c r="D42" i="1"/>
  <c r="D41" i="1"/>
  <c r="D44" i="1"/>
  <c r="D45" i="1"/>
  <c r="D46" i="1"/>
  <c r="D47" i="1"/>
  <c r="D48" i="1"/>
  <c r="D50" i="1"/>
  <c r="D49" i="1"/>
  <c r="D52" i="1"/>
  <c r="D33" i="1"/>
  <c r="D53" i="1"/>
  <c r="D56" i="1"/>
  <c r="D55" i="1"/>
  <c r="D54" i="1"/>
  <c r="D58" i="1"/>
  <c r="D57" i="1"/>
  <c r="D62" i="1"/>
  <c r="D63" i="1"/>
  <c r="D60" i="1"/>
  <c r="D59" i="1"/>
  <c r="D71" i="1"/>
  <c r="D70" i="1"/>
  <c r="D67" i="1"/>
  <c r="D66" i="1"/>
  <c r="D64" i="1"/>
  <c r="D68" i="1"/>
  <c r="D69" i="1"/>
  <c r="D65" i="1"/>
  <c r="D72" i="1"/>
  <c r="D74" i="1"/>
  <c r="D75" i="1"/>
  <c r="D76" i="1"/>
  <c r="D73" i="1"/>
  <c r="D84" i="1"/>
  <c r="D79" i="1"/>
  <c r="D80" i="1"/>
  <c r="D81" i="1"/>
  <c r="D83" i="1"/>
  <c r="D78" i="1"/>
  <c r="D77" i="1"/>
  <c r="D82" i="1"/>
  <c r="D88" i="1"/>
  <c r="D86" i="1"/>
  <c r="D85" i="1"/>
  <c r="D89" i="1"/>
  <c r="D91" i="1"/>
  <c r="D90" i="1"/>
  <c r="D87" i="1"/>
  <c r="D98" i="1"/>
  <c r="D100" i="1"/>
  <c r="D96" i="1"/>
  <c r="D94" i="1"/>
  <c r="D101" i="1"/>
  <c r="D95" i="1"/>
  <c r="D99" i="1"/>
  <c r="D93" i="1"/>
  <c r="D97" i="1"/>
  <c r="D92" i="1"/>
  <c r="D108" i="1"/>
  <c r="D110" i="1"/>
  <c r="D107" i="1"/>
  <c r="D113" i="1"/>
  <c r="D105" i="1"/>
  <c r="D114" i="1"/>
  <c r="D112" i="1"/>
  <c r="D103" i="1"/>
  <c r="D106" i="1"/>
  <c r="D102" i="1"/>
  <c r="D115" i="1"/>
  <c r="D109" i="1"/>
  <c r="D104" i="1"/>
  <c r="D111" i="1"/>
  <c r="D123" i="1"/>
  <c r="D127" i="1"/>
  <c r="D118" i="1"/>
  <c r="D120" i="1"/>
  <c r="D117" i="1"/>
  <c r="D124" i="1"/>
  <c r="D126" i="1"/>
  <c r="D121" i="1"/>
  <c r="D116" i="1"/>
  <c r="D119" i="1"/>
  <c r="D125" i="1"/>
  <c r="D122" i="1"/>
  <c r="D141" i="1"/>
  <c r="D129" i="1"/>
  <c r="D137" i="1"/>
  <c r="D134" i="1"/>
  <c r="D136" i="1"/>
  <c r="D130" i="1"/>
  <c r="D133" i="1"/>
  <c r="D142" i="1"/>
  <c r="D140" i="1"/>
  <c r="D138" i="1"/>
  <c r="D139" i="1"/>
  <c r="D128" i="1"/>
  <c r="D131" i="1"/>
  <c r="D132" i="1"/>
  <c r="D135" i="1"/>
  <c r="D146" i="1"/>
  <c r="D32" i="1"/>
  <c r="D145" i="1"/>
  <c r="D148" i="1"/>
  <c r="D155" i="1"/>
  <c r="D144" i="1"/>
  <c r="D153" i="1"/>
  <c r="D149" i="1"/>
  <c r="D152" i="1"/>
  <c r="D154" i="1"/>
  <c r="D147" i="1"/>
  <c r="D150" i="1"/>
  <c r="D151" i="1"/>
  <c r="D143" i="1"/>
  <c r="D156" i="1"/>
  <c r="D157" i="1"/>
  <c r="D158" i="1"/>
  <c r="D161" i="1"/>
  <c r="D160" i="1"/>
  <c r="D162" i="1"/>
  <c r="D164" i="1"/>
  <c r="D165" i="1"/>
  <c r="D166" i="1"/>
  <c r="D163" i="1"/>
  <c r="D167" i="1"/>
  <c r="D159" i="1"/>
  <c r="D176" i="1"/>
  <c r="D174" i="1"/>
  <c r="D179" i="1"/>
  <c r="D182" i="1"/>
  <c r="D171" i="1"/>
  <c r="D175" i="1"/>
  <c r="D170" i="1"/>
  <c r="D168" i="1"/>
  <c r="D173" i="1"/>
  <c r="D181" i="1"/>
  <c r="D180" i="1"/>
  <c r="D183" i="1"/>
  <c r="D184" i="1"/>
  <c r="D177" i="1"/>
  <c r="D185" i="1"/>
  <c r="D172" i="1"/>
  <c r="D178" i="1"/>
  <c r="D169" i="1"/>
  <c r="D39" i="1"/>
  <c r="D188" i="1"/>
  <c r="D191" i="1"/>
  <c r="D190" i="1"/>
  <c r="D187" i="1"/>
  <c r="D192" i="1"/>
  <c r="D186" i="1"/>
  <c r="D189" i="1"/>
  <c r="D193" i="1"/>
  <c r="D194" i="1"/>
  <c r="D198" i="1"/>
  <c r="D200" i="1"/>
  <c r="D197" i="1"/>
  <c r="D201" i="1"/>
  <c r="D195" i="1"/>
  <c r="D199" i="1"/>
  <c r="D196" i="1"/>
  <c r="D204" i="1"/>
  <c r="D206" i="1"/>
  <c r="D210" i="1"/>
  <c r="D205" i="1"/>
  <c r="D203" i="1"/>
  <c r="D211" i="1"/>
  <c r="D207" i="1"/>
  <c r="D209" i="1"/>
  <c r="D202" i="1"/>
  <c r="D208" i="1"/>
  <c r="D218" i="1"/>
  <c r="D212" i="1"/>
  <c r="D214" i="1"/>
  <c r="D213" i="1"/>
  <c r="D216" i="1"/>
  <c r="D215" i="1"/>
  <c r="D217" i="1"/>
  <c r="D220" i="1"/>
  <c r="D221" i="1"/>
  <c r="D219" i="1"/>
  <c r="D222" i="1"/>
  <c r="D229" i="1"/>
  <c r="D228" i="1"/>
  <c r="D225" i="1"/>
  <c r="D224" i="1"/>
  <c r="D227" i="1"/>
  <c r="D226" i="1"/>
  <c r="D223" i="1"/>
  <c r="D231" i="1"/>
  <c r="D230" i="1"/>
  <c r="D232" i="1"/>
  <c r="D235" i="1"/>
  <c r="D233" i="1"/>
  <c r="D236" i="1"/>
  <c r="D234" i="1"/>
  <c r="D238" i="1"/>
  <c r="D239" i="1"/>
  <c r="D237" i="1"/>
  <c r="D240" i="1"/>
  <c r="D241" i="1"/>
  <c r="D242" i="1"/>
  <c r="D243" i="1"/>
  <c r="D245" i="1"/>
  <c r="D24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7" i="1"/>
  <c r="C28" i="1"/>
  <c r="C29" i="1"/>
  <c r="C30" i="1"/>
  <c r="C31" i="1"/>
  <c r="C34" i="1"/>
  <c r="C35" i="1"/>
  <c r="C37" i="1"/>
  <c r="C36" i="1"/>
  <c r="C26" i="1"/>
  <c r="C38" i="1"/>
  <c r="C25" i="1"/>
  <c r="C40" i="1"/>
  <c r="C43" i="1"/>
  <c r="C42" i="1"/>
  <c r="C41" i="1"/>
  <c r="C44" i="1"/>
  <c r="C45" i="1"/>
  <c r="C46" i="1"/>
  <c r="C47" i="1"/>
  <c r="C48" i="1"/>
  <c r="C50" i="1"/>
  <c r="C49" i="1"/>
  <c r="C52" i="1"/>
  <c r="C33" i="1"/>
  <c r="C53" i="1"/>
  <c r="C56" i="1"/>
  <c r="C55" i="1"/>
  <c r="C54" i="1"/>
  <c r="C58" i="1"/>
  <c r="C57" i="1"/>
  <c r="C62" i="1"/>
  <c r="C63" i="1"/>
  <c r="C60" i="1"/>
  <c r="C59" i="1"/>
  <c r="C71" i="1"/>
  <c r="C70" i="1"/>
  <c r="C67" i="1"/>
  <c r="C66" i="1"/>
  <c r="C64" i="1"/>
  <c r="C68" i="1"/>
  <c r="C69" i="1"/>
  <c r="C65" i="1"/>
  <c r="C72" i="1"/>
  <c r="C74" i="1"/>
  <c r="C75" i="1"/>
  <c r="C76" i="1"/>
  <c r="C73" i="1"/>
  <c r="C84" i="1"/>
  <c r="C79" i="1"/>
  <c r="C80" i="1"/>
  <c r="C81" i="1"/>
  <c r="C83" i="1"/>
  <c r="C78" i="1"/>
  <c r="C77" i="1"/>
  <c r="C82" i="1"/>
  <c r="C88" i="1"/>
  <c r="C86" i="1"/>
  <c r="C85" i="1"/>
  <c r="C89" i="1"/>
  <c r="C91" i="1"/>
  <c r="C90" i="1"/>
  <c r="C87" i="1"/>
  <c r="C98" i="1"/>
  <c r="C100" i="1"/>
  <c r="C96" i="1"/>
  <c r="C94" i="1"/>
  <c r="C101" i="1"/>
  <c r="C95" i="1"/>
  <c r="C99" i="1"/>
  <c r="C93" i="1"/>
  <c r="C97" i="1"/>
  <c r="C92" i="1"/>
  <c r="C108" i="1"/>
  <c r="C110" i="1"/>
  <c r="C107" i="1"/>
  <c r="C113" i="1"/>
  <c r="C105" i="1"/>
  <c r="C114" i="1"/>
  <c r="C112" i="1"/>
  <c r="C103" i="1"/>
  <c r="C106" i="1"/>
  <c r="C102" i="1"/>
  <c r="C115" i="1"/>
  <c r="C109" i="1"/>
  <c r="C104" i="1"/>
  <c r="C111" i="1"/>
  <c r="C123" i="1"/>
  <c r="C127" i="1"/>
  <c r="C118" i="1"/>
  <c r="C120" i="1"/>
  <c r="C117" i="1"/>
  <c r="C124" i="1"/>
  <c r="C126" i="1"/>
  <c r="C121" i="1"/>
  <c r="C116" i="1"/>
  <c r="C119" i="1"/>
  <c r="C125" i="1"/>
  <c r="C122" i="1"/>
  <c r="C141" i="1"/>
  <c r="C129" i="1"/>
  <c r="C137" i="1"/>
  <c r="C134" i="1"/>
  <c r="C136" i="1"/>
  <c r="C130" i="1"/>
  <c r="C133" i="1"/>
  <c r="C142" i="1"/>
  <c r="C140" i="1"/>
  <c r="C138" i="1"/>
  <c r="C139" i="1"/>
  <c r="C128" i="1"/>
  <c r="C131" i="1"/>
  <c r="C132" i="1"/>
  <c r="C135" i="1"/>
  <c r="C146" i="1"/>
  <c r="C32" i="1"/>
  <c r="C145" i="1"/>
  <c r="C148" i="1"/>
  <c r="C155" i="1"/>
  <c r="C144" i="1"/>
  <c r="C153" i="1"/>
  <c r="C149" i="1"/>
  <c r="C152" i="1"/>
  <c r="C154" i="1"/>
  <c r="C147" i="1"/>
  <c r="C150" i="1"/>
  <c r="C151" i="1"/>
  <c r="C143" i="1"/>
  <c r="C156" i="1"/>
  <c r="C157" i="1"/>
  <c r="C158" i="1"/>
  <c r="C161" i="1"/>
  <c r="C160" i="1"/>
  <c r="C162" i="1"/>
  <c r="C164" i="1"/>
  <c r="C165" i="1"/>
  <c r="C166" i="1"/>
  <c r="C163" i="1"/>
  <c r="C167" i="1"/>
  <c r="C159" i="1"/>
  <c r="C176" i="1"/>
  <c r="C174" i="1"/>
  <c r="C179" i="1"/>
  <c r="C182" i="1"/>
  <c r="C171" i="1"/>
  <c r="C175" i="1"/>
  <c r="C170" i="1"/>
  <c r="C168" i="1"/>
  <c r="C173" i="1"/>
  <c r="C181" i="1"/>
  <c r="C180" i="1"/>
  <c r="C183" i="1"/>
  <c r="C184" i="1"/>
  <c r="C177" i="1"/>
  <c r="C185" i="1"/>
  <c r="C172" i="1"/>
  <c r="C178" i="1"/>
  <c r="C169" i="1"/>
  <c r="C39" i="1"/>
  <c r="C188" i="1"/>
  <c r="C191" i="1"/>
  <c r="C190" i="1"/>
  <c r="C187" i="1"/>
  <c r="C192" i="1"/>
  <c r="C186" i="1"/>
  <c r="C189" i="1"/>
  <c r="C193" i="1"/>
  <c r="C194" i="1"/>
  <c r="C198" i="1"/>
  <c r="C200" i="1"/>
  <c r="C197" i="1"/>
  <c r="C201" i="1"/>
  <c r="C195" i="1"/>
  <c r="C199" i="1"/>
  <c r="C196" i="1"/>
  <c r="C204" i="1"/>
  <c r="C206" i="1"/>
  <c r="C210" i="1"/>
  <c r="C205" i="1"/>
  <c r="C203" i="1"/>
  <c r="C211" i="1"/>
  <c r="C207" i="1"/>
  <c r="C209" i="1"/>
  <c r="C202" i="1"/>
  <c r="C208" i="1"/>
  <c r="C218" i="1"/>
  <c r="C212" i="1"/>
  <c r="C214" i="1"/>
  <c r="C213" i="1"/>
  <c r="C216" i="1"/>
  <c r="C215" i="1"/>
  <c r="C217" i="1"/>
  <c r="C220" i="1"/>
  <c r="C221" i="1"/>
  <c r="C219" i="1"/>
  <c r="C222" i="1"/>
  <c r="C229" i="1"/>
  <c r="C228" i="1"/>
  <c r="C225" i="1"/>
  <c r="C224" i="1"/>
  <c r="C227" i="1"/>
  <c r="C226" i="1"/>
  <c r="C223" i="1"/>
  <c r="C231" i="1"/>
  <c r="C230" i="1"/>
  <c r="C232" i="1"/>
  <c r="C235" i="1"/>
  <c r="C233" i="1"/>
  <c r="C236" i="1"/>
  <c r="C234" i="1"/>
  <c r="C238" i="1"/>
  <c r="C239" i="1"/>
  <c r="C237" i="1"/>
  <c r="C240" i="1"/>
  <c r="C241" i="1"/>
  <c r="C242" i="1"/>
  <c r="C243" i="1"/>
  <c r="C245" i="1"/>
  <c r="C244" i="1"/>
</calcChain>
</file>

<file path=xl/sharedStrings.xml><?xml version="1.0" encoding="utf-8"?>
<sst xmlns="http://schemas.openxmlformats.org/spreadsheetml/2006/main" count="1889" uniqueCount="1385">
  <si>
    <t>Platz</t>
  </si>
  <si>
    <t>Team</t>
  </si>
  <si>
    <t>Punkte</t>
  </si>
  <si>
    <t>Teilnahmen</t>
  </si>
  <si>
    <t>23.12.</t>
  </si>
  <si>
    <t>16.12.</t>
  </si>
  <si>
    <t>09.12.</t>
  </si>
  <si>
    <t>02.12.</t>
  </si>
  <si>
    <t>25.11.</t>
  </si>
  <si>
    <t>18.11.</t>
  </si>
  <si>
    <t>11.11.</t>
  </si>
  <si>
    <t>4.11.</t>
  </si>
  <si>
    <t>28.10.</t>
  </si>
  <si>
    <t>21.10.</t>
  </si>
  <si>
    <t>14.10.</t>
  </si>
  <si>
    <t>07.10.</t>
  </si>
  <si>
    <t>30.09.</t>
  </si>
  <si>
    <t>25.09.</t>
  </si>
  <si>
    <t>09.09.</t>
  </si>
  <si>
    <t>02.09.</t>
  </si>
  <si>
    <t>26.08.</t>
  </si>
  <si>
    <t>19.08.</t>
  </si>
  <si>
    <t>12.08.</t>
  </si>
  <si>
    <t>05.08.</t>
  </si>
  <si>
    <t>29.07.</t>
  </si>
  <si>
    <t>22.07.</t>
  </si>
  <si>
    <t>15.07.</t>
  </si>
  <si>
    <t>08.07.</t>
  </si>
  <si>
    <t>01.07.</t>
  </si>
  <si>
    <t>24.06.</t>
  </si>
  <si>
    <t>29.10.</t>
  </si>
  <si>
    <t>22.10.</t>
  </si>
  <si>
    <t>15.10.</t>
  </si>
  <si>
    <t>08.10.</t>
  </si>
  <si>
    <t>01.10.</t>
  </si>
  <si>
    <t>24.09.</t>
  </si>
  <si>
    <t>17.09.</t>
  </si>
  <si>
    <t>03.09.</t>
  </si>
  <si>
    <t>27.08.</t>
  </si>
  <si>
    <t>20.08.</t>
  </si>
  <si>
    <t>13.08.</t>
  </si>
  <si>
    <t>06.08.</t>
  </si>
  <si>
    <t>30.07.</t>
  </si>
  <si>
    <t>23.07.</t>
  </si>
  <si>
    <t>16.07.</t>
  </si>
  <si>
    <t>09.07.</t>
  </si>
  <si>
    <t>02.07.</t>
  </si>
  <si>
    <t>26.06.</t>
  </si>
  <si>
    <t>12.03.</t>
  </si>
  <si>
    <t>05.03.</t>
  </si>
  <si>
    <t>27.02.</t>
  </si>
  <si>
    <t>20.02.</t>
  </si>
  <si>
    <t>13.02.</t>
  </si>
  <si>
    <t>30.01.</t>
  </si>
  <si>
    <t>bis 23.01.</t>
  </si>
  <si>
    <t>Quizfront von Judäa</t>
  </si>
  <si>
    <t>Quizkrieg-Bob</t>
  </si>
  <si>
    <t>Masaj</t>
  </si>
  <si>
    <t>Team 14</t>
  </si>
  <si>
    <t>Quizgeburten</t>
  </si>
  <si>
    <t>The Clueless Crew</t>
  </si>
  <si>
    <t>Exorquisten</t>
  </si>
  <si>
    <t>Die 6 Verwirrten</t>
  </si>
  <si>
    <t>Sinnfrei</t>
  </si>
  <si>
    <t>Team Planlos</t>
  </si>
  <si>
    <t>Catzer</t>
  </si>
  <si>
    <t>Spark of Insight</t>
  </si>
  <si>
    <t>Bätschis Crew</t>
  </si>
  <si>
    <t>Rhabarber-Barbaras Bar-Barbaren</t>
  </si>
  <si>
    <t>Addahofer Woizahoiza</t>
  </si>
  <si>
    <t>Die 3 Lustigen 4</t>
  </si>
  <si>
    <t>Fox Force Five</t>
  </si>
  <si>
    <t>Z'jung</t>
  </si>
  <si>
    <t>Die Verflixten</t>
  </si>
  <si>
    <t>Die glorreichen 8 (alt)</t>
  </si>
  <si>
    <t>Ich dachte das wäre Speeddating</t>
  </si>
  <si>
    <t>Da isch gwies nix hie</t>
  </si>
  <si>
    <t>Fourty Four AB</t>
  </si>
  <si>
    <t>Bis einer weint</t>
  </si>
  <si>
    <t>I just quizzed in my pants</t>
  </si>
  <si>
    <t>A7</t>
  </si>
  <si>
    <t>Wendeplatte</t>
  </si>
  <si>
    <t>Frauenpower and Friends</t>
  </si>
  <si>
    <t>Beef  + Veggie</t>
  </si>
  <si>
    <t>Ciccia Bomba</t>
  </si>
  <si>
    <t>Pubnasen</t>
  </si>
  <si>
    <t>Nach mir die Ginflut</t>
  </si>
  <si>
    <t>Respekt wer's selber weiß</t>
  </si>
  <si>
    <t>Der Klügere kippt nach</t>
  </si>
  <si>
    <t>Mein Lieblingsteam</t>
  </si>
  <si>
    <t>Die Viertastischen Fantas</t>
  </si>
  <si>
    <t>M&amp;M</t>
  </si>
  <si>
    <t>Kamikatzis</t>
  </si>
  <si>
    <t>Edelproll</t>
  </si>
  <si>
    <t>Deppenhaufen</t>
  </si>
  <si>
    <t>Die feisten 3</t>
  </si>
  <si>
    <t>Tornado Enzian</t>
  </si>
  <si>
    <t>Geiselnehmer</t>
  </si>
  <si>
    <t>Bier-Gin-Kim</t>
  </si>
  <si>
    <t>Guinness versus Corona</t>
  </si>
  <si>
    <t>Die drei großartigen Fünf</t>
  </si>
  <si>
    <t>Linksgrünverquizt</t>
  </si>
  <si>
    <t>Team A.R.</t>
  </si>
  <si>
    <t>No Name</t>
  </si>
  <si>
    <t>Jennys Bruder sein Hund</t>
  </si>
  <si>
    <t>Die glorreichen 8 (neu)</t>
  </si>
  <si>
    <t>Die Ahnungslosen 7</t>
  </si>
  <si>
    <t>Talenfrei aber bemüht</t>
  </si>
  <si>
    <t>Bobbele</t>
  </si>
  <si>
    <t>Herrenhandtasche</t>
  </si>
  <si>
    <t>Peridise</t>
  </si>
  <si>
    <t>Das Team das mir persönlich am besten gefällt</t>
  </si>
  <si>
    <t>Betty and the 3 Hs</t>
  </si>
  <si>
    <t>Wacken 22</t>
  </si>
  <si>
    <t>Team M-Piia</t>
  </si>
  <si>
    <t>Rainer und Tobias</t>
  </si>
  <si>
    <t>Milky Way</t>
  </si>
  <si>
    <t>Blaue Elise</t>
  </si>
  <si>
    <t>Team Gossip</t>
  </si>
  <si>
    <t>Team Keman</t>
  </si>
  <si>
    <t>Consi</t>
  </si>
  <si>
    <t>Die Dandler</t>
  </si>
  <si>
    <t>Man sieht sich immer Zweimal</t>
  </si>
  <si>
    <t>Wer weiß denn sowas?</t>
  </si>
  <si>
    <t>Zugspitze</t>
  </si>
  <si>
    <t>Die Flippers</t>
  </si>
  <si>
    <t>Sixfeet under</t>
  </si>
  <si>
    <t>Die Rangers</t>
  </si>
  <si>
    <t>Duschkopf</t>
  </si>
  <si>
    <t>Hä Was</t>
  </si>
  <si>
    <t>Schlagerboys</t>
  </si>
  <si>
    <t>Coxit</t>
  </si>
  <si>
    <t>Antivirus</t>
  </si>
  <si>
    <t>Saure Gurken</t>
  </si>
  <si>
    <t>Die Zapatas</t>
  </si>
  <si>
    <t>Black Adelheid</t>
  </si>
  <si>
    <t>Bibertal</t>
  </si>
  <si>
    <t>Fagslaigm</t>
  </si>
  <si>
    <t>Supergroup</t>
  </si>
  <si>
    <t>Sieben Normalos und ein Veganer</t>
  </si>
  <si>
    <t>Covidioten</t>
  </si>
  <si>
    <t>Team Apfelstrudel</t>
  </si>
  <si>
    <t>The Sheep Heads</t>
  </si>
  <si>
    <t>Mittelmaß</t>
  </si>
  <si>
    <t>Die judäische Quizfront</t>
  </si>
  <si>
    <t>Two Beer</t>
  </si>
  <si>
    <t>Erdnuss</t>
  </si>
  <si>
    <t>Team Schmid</t>
  </si>
  <si>
    <t>Cheeta-Girls</t>
  </si>
  <si>
    <t>Psycho Käkse</t>
  </si>
  <si>
    <t>Acid 2020</t>
  </si>
  <si>
    <t>keiner</t>
  </si>
  <si>
    <t>Nachtdrapper</t>
  </si>
  <si>
    <t>Jennies Bruder sein Hund</t>
  </si>
  <si>
    <t>Team Braut</t>
  </si>
  <si>
    <t>Die 2 lustigen 3</t>
  </si>
  <si>
    <t>Tisch V</t>
  </si>
  <si>
    <t>Spirits</t>
  </si>
  <si>
    <t>Bazi Gang</t>
  </si>
  <si>
    <t>Försters</t>
  </si>
  <si>
    <t>Area drunken One</t>
  </si>
  <si>
    <t>Yogi Star 2000</t>
  </si>
  <si>
    <t>Leo against the World</t>
  </si>
  <si>
    <t>Dekönig Quiz-Step</t>
  </si>
  <si>
    <t>Physioten</t>
  </si>
  <si>
    <t>Prison Schmid</t>
  </si>
  <si>
    <t>TSV Halbertshofen</t>
  </si>
  <si>
    <t>Die noch cooleren</t>
  </si>
  <si>
    <t>Ein Paulaner an Tisch 10</t>
  </si>
  <si>
    <t>Der Stammtisch</t>
  </si>
  <si>
    <t>Pubbies</t>
  </si>
  <si>
    <t>Team bre gelb</t>
  </si>
  <si>
    <t>Kalpitiya</t>
  </si>
  <si>
    <t>bauma Girls</t>
  </si>
  <si>
    <t>Die Vier Coolen Drei</t>
  </si>
  <si>
    <t>Sherpas</t>
  </si>
  <si>
    <t>Pogopuschel</t>
  </si>
  <si>
    <t>Wizards</t>
  </si>
  <si>
    <t>Das Octagon</t>
  </si>
  <si>
    <t>Schrödingers Hund</t>
  </si>
  <si>
    <t>Mavericks</t>
  </si>
  <si>
    <t>Quizz in my Pants</t>
  </si>
  <si>
    <t>Die Gebrüder Quiz</t>
  </si>
  <si>
    <t>Letzter Versuch</t>
  </si>
  <si>
    <t>Zak McKracken</t>
  </si>
  <si>
    <t>VICE</t>
  </si>
  <si>
    <t>The Crawleys</t>
  </si>
  <si>
    <t>The Leverage Effect</t>
  </si>
  <si>
    <t>Celebrations</t>
  </si>
  <si>
    <t>Eyjafjallökull</t>
  </si>
  <si>
    <t>Kids Lost</t>
  </si>
  <si>
    <t>Quiz Khalifa</t>
  </si>
  <si>
    <t>Die Fünf !!!!!</t>
  </si>
  <si>
    <t>Curry 36</t>
  </si>
  <si>
    <t>Double M</t>
  </si>
  <si>
    <t>Team Pronto</t>
  </si>
  <si>
    <t>Braunlandbüffel</t>
  </si>
  <si>
    <t>Prinz Marcus</t>
  </si>
  <si>
    <t>Fantastic 4</t>
  </si>
  <si>
    <t>Phuhler Junx</t>
  </si>
  <si>
    <t>Taffies</t>
  </si>
  <si>
    <t>Die Wespen</t>
  </si>
  <si>
    <t>Gold Ochsa Halle</t>
  </si>
  <si>
    <t>Hans Wurscht</t>
  </si>
  <si>
    <t>Arschpenner</t>
  </si>
  <si>
    <t>Team Wolf</t>
  </si>
  <si>
    <t>Tollrichs</t>
  </si>
  <si>
    <t>Cevapcicis</t>
  </si>
  <si>
    <t>Kollektives Versagen</t>
  </si>
  <si>
    <t>Drachenbifi</t>
  </si>
  <si>
    <t>Rodoro</t>
  </si>
  <si>
    <t>Sixpack</t>
  </si>
  <si>
    <t>Starlight Express</t>
  </si>
  <si>
    <t>The Flintstones</t>
  </si>
  <si>
    <t>Roggfabrig</t>
  </si>
  <si>
    <t>VFL Gurkenrudel</t>
  </si>
  <si>
    <t>Die Quizdueller</t>
  </si>
  <si>
    <t>Seniorenpreis</t>
  </si>
  <si>
    <t>Mut zur (Gedächtnis) Lücke</t>
  </si>
  <si>
    <t>Tisch 30</t>
  </si>
  <si>
    <t>Hasentraße</t>
  </si>
  <si>
    <t>Noch n Salat</t>
  </si>
  <si>
    <t>Dream Team</t>
  </si>
  <si>
    <t>Jung, Brutal &amp; Gutaussehend</t>
  </si>
  <si>
    <t>Tirol / Bayern</t>
  </si>
  <si>
    <t>Team Wene</t>
  </si>
  <si>
    <t>Weltherrscher Team</t>
  </si>
  <si>
    <t>Wendeplatte Elefant Tclub</t>
  </si>
  <si>
    <t>T + K</t>
  </si>
  <si>
    <t>Winkelschleifer</t>
  </si>
  <si>
    <t>Jukebox &amp; Co KG</t>
  </si>
  <si>
    <t>T+G</t>
  </si>
  <si>
    <t>Bestia Negra</t>
  </si>
  <si>
    <t>Nichtswisser</t>
  </si>
  <si>
    <t>Die Ratlosen</t>
  </si>
  <si>
    <t>Die Profis</t>
  </si>
  <si>
    <t>Pokerstars</t>
  </si>
  <si>
    <t>Lukas Team</t>
  </si>
  <si>
    <t>Die Hopfentorpedos</t>
  </si>
  <si>
    <t>Quizzer mit Niveau</t>
  </si>
  <si>
    <t>Bad Cat</t>
  </si>
  <si>
    <t>Illerbuben</t>
  </si>
  <si>
    <t>Torsten</t>
  </si>
  <si>
    <t>Weisser Reddich</t>
  </si>
  <si>
    <t>Mountainbiker</t>
  </si>
  <si>
    <t>Team Bräutigam</t>
  </si>
  <si>
    <t>Käthe und Dani</t>
  </si>
  <si>
    <t>Zwoi Leidies</t>
  </si>
  <si>
    <t>Die Jamesons</t>
  </si>
  <si>
    <t>Quizizer</t>
  </si>
  <si>
    <t>Ich bin doof</t>
  </si>
  <si>
    <t>Fliessende Mettwurst mit Hack</t>
  </si>
  <si>
    <t>Harley Extrem</t>
  </si>
  <si>
    <t>The Cousins</t>
  </si>
  <si>
    <t>Griffindor</t>
  </si>
  <si>
    <t>Dorfmädels</t>
  </si>
  <si>
    <t>Zum Wohl</t>
  </si>
  <si>
    <t>Irondealerz</t>
  </si>
  <si>
    <t>LOL XD</t>
  </si>
  <si>
    <t>Die Anonymen</t>
  </si>
  <si>
    <t>Leistungssport</t>
  </si>
  <si>
    <t>Smarties</t>
  </si>
  <si>
    <t>Homeless Homies</t>
  </si>
  <si>
    <t>King Wuschel</t>
  </si>
  <si>
    <t>i30N</t>
  </si>
  <si>
    <t>Mir 2</t>
  </si>
  <si>
    <t>KSL</t>
  </si>
  <si>
    <t>S.P.'s 18th Birthday Crew</t>
  </si>
  <si>
    <t>Pubsi</t>
  </si>
  <si>
    <t>The Greenhorns</t>
  </si>
  <si>
    <t>Dieter+Gerald</t>
  </si>
  <si>
    <t>Was war nochmal die Frage?</t>
  </si>
  <si>
    <t>Wissen macht Ahhh</t>
  </si>
  <si>
    <t>too wrong to get right</t>
  </si>
  <si>
    <t>Die Lustigen</t>
  </si>
  <si>
    <t>Braunglas-Torpedos</t>
  </si>
  <si>
    <t>Pepperinos</t>
  </si>
  <si>
    <t>Flamongos</t>
  </si>
  <si>
    <t>Akademiker und Singles mit Niveau</t>
  </si>
  <si>
    <t>Franzi and the Honey Beans</t>
  </si>
  <si>
    <t>Anlua</t>
  </si>
  <si>
    <t>Tabea</t>
  </si>
  <si>
    <t>Die Kronleuchter</t>
  </si>
  <si>
    <t>3 ohne Plan</t>
  </si>
  <si>
    <t>Sixty Girls</t>
  </si>
  <si>
    <t>Die Ahnungslosen</t>
  </si>
  <si>
    <t>MCL</t>
  </si>
  <si>
    <t>Nix Wissen</t>
  </si>
  <si>
    <t>In Vino Veritas</t>
  </si>
  <si>
    <t>Reisemacher</t>
  </si>
  <si>
    <t>Freundliche Trinker</t>
  </si>
  <si>
    <t>Ramsy Hartmann</t>
  </si>
  <si>
    <t>Rolex</t>
  </si>
  <si>
    <t>Mr. Doyle</t>
  </si>
  <si>
    <t>Hummelpummel</t>
  </si>
  <si>
    <t>The Quizkrieg-Bop and the Teenuge Lobotomy</t>
  </si>
  <si>
    <t>Linguismus Interruptus</t>
  </si>
  <si>
    <t>Can't Remember</t>
  </si>
  <si>
    <t>Die glorreichen 8</t>
  </si>
  <si>
    <t>Foxx Force Five</t>
  </si>
  <si>
    <t>Dublin Selbstzahler</t>
  </si>
  <si>
    <t>Die Hänkis</t>
  </si>
  <si>
    <t>Wölfgängs Gäng</t>
  </si>
  <si>
    <t>Pekip</t>
  </si>
  <si>
    <t>Raucherraumer</t>
  </si>
  <si>
    <t>Bier gewinnt</t>
  </si>
  <si>
    <t>Make PSD great again!</t>
  </si>
  <si>
    <t>Riddler's Team</t>
  </si>
  <si>
    <t>Notlösung</t>
  </si>
  <si>
    <t>Bauwaga Schießa</t>
  </si>
  <si>
    <t>Eintracht Prügel</t>
  </si>
  <si>
    <t>Becci's Crew</t>
  </si>
  <si>
    <t>Lucky 7</t>
  </si>
  <si>
    <t>Gin-Lemon</t>
  </si>
  <si>
    <t>Crawleys</t>
  </si>
  <si>
    <t>Gold Ochsen Liebe</t>
  </si>
  <si>
    <t>Deppenhaufen09</t>
  </si>
  <si>
    <t>Herr Pimock</t>
  </si>
  <si>
    <t>Team NTOTB</t>
  </si>
  <si>
    <t>Bloody Chicken Heads</t>
  </si>
  <si>
    <t>Thy Art Is Murder</t>
  </si>
  <si>
    <t>High Hopes</t>
  </si>
  <si>
    <t>Luciano Difigiano</t>
  </si>
  <si>
    <t>Quizimodo</t>
  </si>
  <si>
    <t>Das Popöchen und die 5 Ärsche</t>
  </si>
  <si>
    <t>The round table</t>
  </si>
  <si>
    <t>Das Greenhorn</t>
  </si>
  <si>
    <t>7 Question Army</t>
  </si>
  <si>
    <t>Keine Hose, kein Problem</t>
  </si>
  <si>
    <t>One Hit Wonder</t>
  </si>
  <si>
    <t>Santa Klaus</t>
  </si>
  <si>
    <t>Papptellerpartyparade</t>
  </si>
  <si>
    <t>BSNV</t>
  </si>
  <si>
    <t>Herrenstammtisch</t>
  </si>
  <si>
    <t>Ninator</t>
  </si>
  <si>
    <t>Quimas Gang</t>
  </si>
  <si>
    <t>Der Musikantenstadl</t>
  </si>
  <si>
    <t>The Mushy Peaaases</t>
  </si>
  <si>
    <t>Juventus Urin</t>
  </si>
  <si>
    <t>Ährenmänner</t>
  </si>
  <si>
    <t>Die woh gwinna wellat!</t>
  </si>
  <si>
    <t>Tomatensalzer</t>
  </si>
  <si>
    <t>Alles Anderscht</t>
  </si>
  <si>
    <t>Bar Rounde</t>
  </si>
  <si>
    <t>Se ridding stones featuring …</t>
  </si>
  <si>
    <t>The Quizman's Gang</t>
  </si>
  <si>
    <t>Reisegruppe Elend</t>
  </si>
  <si>
    <t>Bush Riders</t>
  </si>
  <si>
    <t>Mein favoriten Team</t>
  </si>
  <si>
    <t>Ümüts ohne Ümüt</t>
  </si>
  <si>
    <t>The Avengers</t>
  </si>
  <si>
    <t>Der Dr. Und das liebe Vieh</t>
  </si>
  <si>
    <t>Grad wurscht</t>
  </si>
  <si>
    <t>ReBi</t>
  </si>
  <si>
    <t>Blauer Enzian e.V.</t>
  </si>
  <si>
    <t>Die Mittis</t>
  </si>
  <si>
    <t>Lady Birds</t>
  </si>
  <si>
    <t>Majoran</t>
  </si>
  <si>
    <t>Jackfruit</t>
  </si>
  <si>
    <t>Zombiber</t>
  </si>
  <si>
    <t>Eiafjattlajölcal</t>
  </si>
  <si>
    <t>Hernix</t>
  </si>
  <si>
    <t>Missesses</t>
  </si>
  <si>
    <t>Peppa Jam</t>
  </si>
  <si>
    <t>Robert Lembkes Enkel und Erben</t>
  </si>
  <si>
    <t>Und auf Platz 1</t>
  </si>
  <si>
    <t>Dreiländereck</t>
  </si>
  <si>
    <t>Chip and Chap</t>
  </si>
  <si>
    <t>Ringelpiez mit Anfassen</t>
  </si>
  <si>
    <t>Die Wilden Waschlappen</t>
  </si>
  <si>
    <t>Herzlich FCN</t>
  </si>
  <si>
    <t>Diffigiano 6</t>
  </si>
  <si>
    <t>FC Knackfiaß</t>
  </si>
  <si>
    <t>Wäscheliebhaber</t>
  </si>
  <si>
    <t>Anynyme Quizaholiker</t>
  </si>
  <si>
    <t>Besserquizzer</t>
  </si>
  <si>
    <t>Die 3 Fragezeichen</t>
  </si>
  <si>
    <t>Rotzlöffel GmbH</t>
  </si>
  <si>
    <t>Absolute Beginner</t>
  </si>
  <si>
    <t>South Senden 55</t>
  </si>
  <si>
    <t>KaFaMe`</t>
  </si>
  <si>
    <t>Nos Scimus</t>
  </si>
  <si>
    <t xml:space="preserve">G.W.O. </t>
  </si>
  <si>
    <t>Skrrr + Skrrrt</t>
  </si>
  <si>
    <t xml:space="preserve">A7 19 </t>
  </si>
  <si>
    <t>Betty and the three Ist</t>
  </si>
  <si>
    <t>Mimimi</t>
  </si>
  <si>
    <t>GmbH a. d.</t>
  </si>
  <si>
    <t>Kerrygold (wir sind neu)</t>
  </si>
  <si>
    <t>Die Planlosen</t>
  </si>
  <si>
    <t>Wert-Lord Regenbogen</t>
  </si>
  <si>
    <t>T-Hailänders</t>
  </si>
  <si>
    <t>Niemand</t>
  </si>
  <si>
    <t>Dirty Little Helpers</t>
  </si>
  <si>
    <t>Platz 4 die Schnapsnasen</t>
  </si>
  <si>
    <t>4 Non Blondes</t>
  </si>
  <si>
    <t>Vakitu</t>
  </si>
  <si>
    <t>The H8ful 8</t>
  </si>
  <si>
    <t>Babtale Guns</t>
  </si>
  <si>
    <t>Quizzer</t>
  </si>
  <si>
    <t>ROFA</t>
  </si>
  <si>
    <t>Black Betty</t>
  </si>
  <si>
    <t>Chickens</t>
  </si>
  <si>
    <t>Super-GAU</t>
  </si>
  <si>
    <t>Tom und sein Mozzarella-Stick</t>
  </si>
  <si>
    <t>Urschberg 2</t>
  </si>
  <si>
    <t>Hahn im Korb</t>
  </si>
  <si>
    <t>JuM</t>
  </si>
  <si>
    <t>Die Fluschis</t>
  </si>
  <si>
    <t>Mordor</t>
  </si>
  <si>
    <t>3 Capri-Sonnen für Steffi</t>
  </si>
  <si>
    <t>Hühnerhof</t>
  </si>
  <si>
    <t>Chillischoten-Schildkröten-Ökos</t>
  </si>
  <si>
    <t>The Sprittis</t>
  </si>
  <si>
    <t>Ukulelenbande</t>
  </si>
  <si>
    <t>Luma</t>
  </si>
  <si>
    <t>Die Tollrichs</t>
  </si>
  <si>
    <t>Null-Checker</t>
  </si>
  <si>
    <t>Spatzenknecht</t>
  </si>
  <si>
    <t>NeuBIERig</t>
  </si>
  <si>
    <t>Silvio &amp; The Gang</t>
  </si>
  <si>
    <t>En Kittl Kälder</t>
  </si>
  <si>
    <t>Beer for Five</t>
  </si>
  <si>
    <t>Die keinen Durchblick haben + Annette</t>
  </si>
  <si>
    <t>Die Zwei</t>
  </si>
  <si>
    <t>Gromaufi</t>
  </si>
  <si>
    <t>Thekenschlampen</t>
  </si>
  <si>
    <t>Talfahrt</t>
  </si>
  <si>
    <t>Bonnie &amp; Clyde</t>
  </si>
  <si>
    <t>The Poolboyz</t>
  </si>
  <si>
    <t>Another one quizzed the Pub</t>
  </si>
  <si>
    <t>The fantastic 2/Die Fanta 2</t>
  </si>
  <si>
    <t>Die Oberpfälzer</t>
  </si>
  <si>
    <t>Hühnerstall</t>
  </si>
  <si>
    <t>Bane's Mädels</t>
  </si>
  <si>
    <t>Ajax Lattenstramm</t>
  </si>
  <si>
    <t>TaBriDa</t>
  </si>
  <si>
    <t>Kann ich nicht lesen</t>
  </si>
  <si>
    <t>Die Osterglocken</t>
  </si>
  <si>
    <t>Eselsburger &amp; Friends</t>
  </si>
  <si>
    <t>Fantastic Four</t>
  </si>
  <si>
    <t>4 Engel für Mark</t>
  </si>
  <si>
    <t>Kein Plan von Nichts</t>
  </si>
  <si>
    <t>Die z'ohne Verstand</t>
  </si>
  <si>
    <t>Cola 4</t>
  </si>
  <si>
    <t>Überraschungsei</t>
  </si>
  <si>
    <t>Muggaschiss</t>
  </si>
  <si>
    <t>Tisch 13</t>
  </si>
  <si>
    <t>Oberstdorfer</t>
  </si>
  <si>
    <t>Mädelsschüttung</t>
  </si>
  <si>
    <t>Team Pazmann</t>
  </si>
  <si>
    <t>Inglorious Beerstards</t>
  </si>
  <si>
    <t>1. SC Bukkake</t>
  </si>
  <si>
    <t>Ulmer Spatzen</t>
  </si>
  <si>
    <t>Koi Ahnung</t>
  </si>
  <si>
    <t>Die Nixblicker</t>
  </si>
  <si>
    <t>Die glorreichen 4</t>
  </si>
  <si>
    <t>K-Buff</t>
  </si>
  <si>
    <t>The Biggest Loosers</t>
  </si>
  <si>
    <t>Ein Fux muss tun, was ein Fux tun muss</t>
  </si>
  <si>
    <t>Heut ist koi Musikprob</t>
  </si>
  <si>
    <t>Die feuchten Banditen</t>
  </si>
  <si>
    <t>Die Bärenhomies</t>
  </si>
  <si>
    <t>Reality</t>
  </si>
  <si>
    <t>Die Unwissenden</t>
  </si>
  <si>
    <t>Influenecrs</t>
  </si>
  <si>
    <t>Awocalypse</t>
  </si>
  <si>
    <t>Team No Name</t>
  </si>
  <si>
    <t>Die Banausen</t>
  </si>
  <si>
    <t>Und mein persönlicher Favorit ist</t>
  </si>
  <si>
    <t>Die fünf Fragezeichen</t>
  </si>
  <si>
    <t>Akte Dicht</t>
  </si>
  <si>
    <t>Des gad die gar nix a</t>
  </si>
  <si>
    <t>Disrupled Family</t>
  </si>
  <si>
    <t>Die stats Bemühten</t>
  </si>
  <si>
    <t>Die Harten ausm Garten</t>
  </si>
  <si>
    <t>90 Grad</t>
  </si>
  <si>
    <t>Wir sind zum Essen hier!</t>
  </si>
  <si>
    <t>Kees</t>
  </si>
  <si>
    <t>Die Hungrigen</t>
  </si>
  <si>
    <t>Fabian Mayer aus 'Stoina'</t>
  </si>
  <si>
    <t>Team O'Gattig</t>
  </si>
  <si>
    <t>Apfelsaft</t>
  </si>
  <si>
    <t>Kötz</t>
  </si>
  <si>
    <t>Die Gentlemenschen</t>
  </si>
  <si>
    <t>Eins, zwei oder drei</t>
  </si>
  <si>
    <t>Area 51</t>
  </si>
  <si>
    <t>Connect One</t>
  </si>
  <si>
    <t>Freibier for Future</t>
  </si>
  <si>
    <t>Desperado</t>
  </si>
  <si>
    <t>Brilliant</t>
  </si>
  <si>
    <t>Foofighter</t>
  </si>
  <si>
    <t>Madammen</t>
  </si>
  <si>
    <t>Special Service</t>
  </si>
  <si>
    <t>Spritis</t>
  </si>
  <si>
    <t>Wild Fiv</t>
  </si>
  <si>
    <t>The Only Two</t>
  </si>
  <si>
    <t>Chickies</t>
  </si>
  <si>
    <t>Bulli Crew</t>
  </si>
  <si>
    <t>Mach mal die zefix Heizung an</t>
  </si>
  <si>
    <t>PFA-LNP-Connection</t>
  </si>
  <si>
    <t xml:space="preserve">Die drei ??? </t>
  </si>
  <si>
    <t>Logex-Peppers</t>
  </si>
  <si>
    <t>Fuchs, du hast die Gans gestohlen</t>
  </si>
  <si>
    <t>English Family</t>
  </si>
  <si>
    <t>Calzone</t>
  </si>
  <si>
    <t>1516</t>
  </si>
  <si>
    <t>Die Schlaubi-Schlümpfe</t>
  </si>
  <si>
    <t>Dream Team Kama</t>
  </si>
  <si>
    <t>Irish Car Bomb</t>
  </si>
  <si>
    <t>Nullplan</t>
  </si>
  <si>
    <t>Team Bassing</t>
  </si>
  <si>
    <t>Tussa-Team</t>
  </si>
  <si>
    <t>Snakebite</t>
  </si>
  <si>
    <t>Die Gummibärenbande</t>
  </si>
  <si>
    <t>Woizahoiza</t>
  </si>
  <si>
    <t>Marshgammon</t>
  </si>
  <si>
    <t xml:space="preserve">Salat- und Wedges-Gang </t>
  </si>
  <si>
    <t>Bier Bang Theory</t>
  </si>
  <si>
    <t>Mr. und Mrs. Beer</t>
  </si>
  <si>
    <t>Besser als Basti</t>
  </si>
  <si>
    <t xml:space="preserve">Illerbuben </t>
  </si>
  <si>
    <t>Superbrains</t>
  </si>
  <si>
    <t>Betzmafia</t>
  </si>
  <si>
    <t>Pub a la Pub</t>
  </si>
  <si>
    <t xml:space="preserve">Gone Girls </t>
  </si>
  <si>
    <t xml:space="preserve">Woizahoizer </t>
  </si>
  <si>
    <t>Lustige Mädels</t>
  </si>
  <si>
    <t>Griffendor</t>
  </si>
  <si>
    <t>R1</t>
  </si>
  <si>
    <t>R2</t>
  </si>
  <si>
    <t>Sum</t>
  </si>
  <si>
    <t>R3</t>
  </si>
  <si>
    <t>R4</t>
  </si>
  <si>
    <t>R5</t>
  </si>
  <si>
    <t>Schätzf.</t>
  </si>
  <si>
    <t>Abweich.</t>
  </si>
  <si>
    <t>Datum       </t>
  </si>
  <si>
    <t>Quizmaster</t>
  </si>
  <si>
    <t>Frank</t>
  </si>
  <si>
    <t>Clueless Crew</t>
  </si>
  <si>
    <t>30.10.</t>
  </si>
  <si>
    <t>Döf</t>
  </si>
  <si>
    <t>45/46/47</t>
  </si>
  <si>
    <t>06.01.</t>
  </si>
  <si>
    <t>Wir häns quizzed</t>
  </si>
  <si>
    <t>The Brownies</t>
  </si>
  <si>
    <t>Sherlock Homies</t>
  </si>
  <si>
    <t>Sneaky little Basterds</t>
  </si>
  <si>
    <t>Quizmonauten</t>
  </si>
  <si>
    <t>You are a Quizzard, Harry</t>
  </si>
  <si>
    <t>Theken-Gang</t>
  </si>
  <si>
    <t>Die Scavis</t>
  </si>
  <si>
    <t>Betriebsferien - kein Quiz</t>
  </si>
  <si>
    <t>Klaus</t>
  </si>
  <si>
    <t>Sandro</t>
  </si>
  <si>
    <t>Done</t>
  </si>
  <si>
    <t>20.01.</t>
  </si>
  <si>
    <t>Der klügere kippt nach</t>
  </si>
  <si>
    <t>Die Nichtswisser</t>
  </si>
  <si>
    <t>Die ratlosen Quizzlybären</t>
  </si>
  <si>
    <t>Gesamt</t>
  </si>
  <si>
    <t>Siegerteam</t>
  </si>
  <si>
    <t>27.01.</t>
  </si>
  <si>
    <t>Toni und die Damen</t>
  </si>
  <si>
    <t>Team Swechat</t>
  </si>
  <si>
    <t>Zwei Helle</t>
  </si>
  <si>
    <t>Partybüro</t>
  </si>
  <si>
    <t>Die Seelenbuben</t>
  </si>
  <si>
    <t>Sneaky Little Basterds</t>
  </si>
  <si>
    <t>03.02.</t>
  </si>
  <si>
    <t>Conquiztatoren</t>
  </si>
  <si>
    <t>Bätschi's Crew</t>
  </si>
  <si>
    <t>KerryGold</t>
  </si>
  <si>
    <t>Regina</t>
  </si>
  <si>
    <t>10.02.</t>
  </si>
  <si>
    <t>Talentfrei aber bemüht</t>
  </si>
  <si>
    <t>Klaus A David</t>
  </si>
  <si>
    <t>2 Girls</t>
  </si>
  <si>
    <t>Punkte Sieger</t>
  </si>
  <si>
    <t>St. Paricks Day Special</t>
  </si>
  <si>
    <t>Leonhard</t>
  </si>
  <si>
    <t>17.02.</t>
  </si>
  <si>
    <t>24.02.</t>
  </si>
  <si>
    <t>Bros und Hoes</t>
  </si>
  <si>
    <t>Team Hari</t>
  </si>
  <si>
    <t>keine Ahnung</t>
  </si>
  <si>
    <t>Die 4 (Schein-)Heiligen</t>
  </si>
  <si>
    <t>Blue</t>
  </si>
  <si>
    <t>03.03.</t>
  </si>
  <si>
    <t>Voll Versagen</t>
  </si>
  <si>
    <t>Planlos</t>
  </si>
  <si>
    <t>Die 4 coolen 3</t>
  </si>
  <si>
    <t>10.03.</t>
  </si>
  <si>
    <t>Die Cabanossijäger</t>
  </si>
  <si>
    <t>Swechat</t>
  </si>
  <si>
    <t>R6</t>
  </si>
  <si>
    <t>R7</t>
  </si>
  <si>
    <t>Jahr</t>
  </si>
  <si>
    <t>Flo</t>
  </si>
  <si>
    <t>17.03.</t>
  </si>
  <si>
    <t>6 and the new One</t>
  </si>
  <si>
    <t>Herrenhandtäschle</t>
  </si>
  <si>
    <t>Titanic</t>
  </si>
  <si>
    <t>Hungriger Hugo</t>
  </si>
  <si>
    <t>Irish Leprechauns</t>
  </si>
  <si>
    <t>24.03.</t>
  </si>
  <si>
    <t>1. FC Malle</t>
  </si>
  <si>
    <t>Happy Guys</t>
  </si>
  <si>
    <t>Hydro</t>
  </si>
  <si>
    <t>31.03.</t>
  </si>
  <si>
    <t>Pub-Nasen</t>
  </si>
  <si>
    <t>Die wilden Hühner</t>
  </si>
  <si>
    <t>Risuka</t>
  </si>
  <si>
    <t>TCBS</t>
  </si>
  <si>
    <t>Quizzly Bears</t>
  </si>
  <si>
    <t>Nixwisser</t>
  </si>
  <si>
    <t>kein Quiz</t>
  </si>
  <si>
    <t>07.04.</t>
  </si>
  <si>
    <t>Die Scheinheiligen 7</t>
  </si>
  <si>
    <t>Die Schöne und die Beaster</t>
  </si>
  <si>
    <t>Luka's Team</t>
  </si>
  <si>
    <t>Für Rum und Ehre</t>
  </si>
  <si>
    <t>Aggressiv</t>
  </si>
  <si>
    <t>Eintracht</t>
  </si>
  <si>
    <t>Dimitri Senbitten</t>
  </si>
  <si>
    <t>Chilli Peppers</t>
  </si>
  <si>
    <t>28.04.</t>
  </si>
  <si>
    <t>4618</t>
  </si>
  <si>
    <t>Twister Sister</t>
  </si>
  <si>
    <t>Floffi</t>
  </si>
  <si>
    <t>Aufheim 2022</t>
  </si>
  <si>
    <t>05.05.</t>
  </si>
  <si>
    <t>Conquiztadoren</t>
  </si>
  <si>
    <t>Quizkrieg Bop</t>
  </si>
  <si>
    <t>Unseriös</t>
  </si>
  <si>
    <t>21.04.</t>
  </si>
  <si>
    <t>12.05.</t>
  </si>
  <si>
    <t>19.05.</t>
  </si>
  <si>
    <t>Quizgeburt</t>
  </si>
  <si>
    <t>Paradise divers Siggi</t>
  </si>
  <si>
    <t>26.05.</t>
  </si>
  <si>
    <t>Calway Bumpers</t>
  </si>
  <si>
    <t>Die verrückten 1</t>
  </si>
  <si>
    <t>Fleu-Hoch2</t>
  </si>
  <si>
    <t>Bierhier</t>
  </si>
  <si>
    <t>Ratlosen</t>
  </si>
  <si>
    <t>Die 6 Scheinheiligen</t>
  </si>
  <si>
    <t>02.06.</t>
  </si>
  <si>
    <t>Quizlly Bears</t>
  </si>
  <si>
    <t>Sleepy Wombat</t>
  </si>
  <si>
    <t>Guinness</t>
  </si>
  <si>
    <t>Pizza</t>
  </si>
  <si>
    <t>Die Vier</t>
  </si>
  <si>
    <t>09.06.</t>
  </si>
  <si>
    <t>Assis on Tour</t>
  </si>
  <si>
    <t>Uni Gang</t>
  </si>
  <si>
    <t>Miso</t>
  </si>
  <si>
    <t>16.06.</t>
  </si>
  <si>
    <t>Wilson</t>
  </si>
  <si>
    <t>Glorious Five</t>
  </si>
  <si>
    <t>Greta Magdalena</t>
  </si>
  <si>
    <t>Die Selbstläufer</t>
  </si>
  <si>
    <t>Wir sind fürs Bier hier</t>
  </si>
  <si>
    <t>07.07.</t>
  </si>
  <si>
    <t>30.06.</t>
  </si>
  <si>
    <t>23.06.</t>
  </si>
  <si>
    <t>Dani &amp; Juli</t>
  </si>
  <si>
    <t>Team Sergej Fährlichson</t>
  </si>
  <si>
    <t>Mir häns quizzed</t>
  </si>
  <si>
    <t>Die Sitzquizzer</t>
  </si>
  <si>
    <t>Die scheinheiligen 5</t>
  </si>
  <si>
    <t>Fab Five</t>
  </si>
  <si>
    <t>EAS</t>
  </si>
  <si>
    <t>14.07.</t>
  </si>
  <si>
    <t>Die süßen 3</t>
  </si>
  <si>
    <t>Barbapapa</t>
  </si>
  <si>
    <t>Raiba Revival</t>
  </si>
  <si>
    <t>21.07.</t>
  </si>
  <si>
    <t>Belly ü+ die 2 Ms</t>
  </si>
  <si>
    <t>04.08.</t>
  </si>
  <si>
    <t>28.07.</t>
  </si>
  <si>
    <t>Jo</t>
  </si>
  <si>
    <t>Klone</t>
  </si>
  <si>
    <t>Naabuddies</t>
  </si>
  <si>
    <t>Galway Bumpers</t>
  </si>
  <si>
    <t>Sissis</t>
  </si>
  <si>
    <t>C4RS</t>
  </si>
  <si>
    <t>Die Malocher</t>
  </si>
  <si>
    <t>Team Truthahn</t>
  </si>
  <si>
    <t>Mitti Team</t>
  </si>
  <si>
    <t>Team Mostköpfe</t>
  </si>
  <si>
    <t>Team Wina</t>
  </si>
  <si>
    <t>11.08.</t>
  </si>
  <si>
    <t>18.08.</t>
  </si>
  <si>
    <t>Duschies</t>
  </si>
  <si>
    <t>Die Eberkinger</t>
  </si>
  <si>
    <t>ABCT</t>
  </si>
  <si>
    <t>Jellybellies</t>
  </si>
  <si>
    <t>Feierabend Crew</t>
  </si>
  <si>
    <t>Die schöne und das Biest</t>
  </si>
  <si>
    <t>Mir isch gleich</t>
  </si>
  <si>
    <t>STRG + ALT + ENTF</t>
  </si>
  <si>
    <t>Die Macher</t>
  </si>
  <si>
    <t>Die armen Schlucker</t>
  </si>
  <si>
    <t>Das Weltherrscherteam</t>
  </si>
  <si>
    <t>25.08.</t>
  </si>
  <si>
    <t>01.09.</t>
  </si>
  <si>
    <t>Siggis</t>
  </si>
  <si>
    <t>Früher fitter</t>
  </si>
  <si>
    <t>Reisegruppe GV</t>
  </si>
  <si>
    <t>Tschizzle in the quizzle</t>
  </si>
  <si>
    <t>Hildis</t>
  </si>
  <si>
    <t>ANEX</t>
  </si>
  <si>
    <t>Los Cucumbus</t>
  </si>
  <si>
    <t>Creatina</t>
  </si>
  <si>
    <t>08.09.</t>
  </si>
  <si>
    <t>Fluch der Karibik</t>
  </si>
  <si>
    <t>God save the Queen</t>
  </si>
  <si>
    <t>Fanik Hässlichmann</t>
  </si>
  <si>
    <t>Die Limonaden</t>
  </si>
  <si>
    <t>Stubi</t>
  </si>
  <si>
    <t>Leprechauns</t>
  </si>
  <si>
    <t>Team Butterbiene</t>
  </si>
  <si>
    <t>Klingdani</t>
  </si>
  <si>
    <t>Senden Hill</t>
  </si>
  <si>
    <t>Hot Todays</t>
  </si>
  <si>
    <t>Quizzed in my Pants</t>
  </si>
  <si>
    <t>Blues Brothers</t>
  </si>
  <si>
    <t>Moritz &amp; Harald</t>
  </si>
  <si>
    <t>22.09.</t>
  </si>
  <si>
    <t>Blauer Enzian</t>
  </si>
  <si>
    <t>Patscheider Clan</t>
  </si>
  <si>
    <t>Sofie &amp; die starken Männer</t>
  </si>
  <si>
    <t>The beast Baes</t>
  </si>
  <si>
    <t>Die Glücklichen</t>
  </si>
  <si>
    <t>Wau Wau</t>
  </si>
  <si>
    <t>D'Beschde</t>
  </si>
  <si>
    <t>29.09.</t>
  </si>
  <si>
    <t>Masani</t>
  </si>
  <si>
    <t>We thought this was Speeddating</t>
  </si>
  <si>
    <t>Team OB - In der Regel voll</t>
  </si>
  <si>
    <t>Steudofrasi</t>
  </si>
  <si>
    <t>Mitternachtsmädels</t>
  </si>
  <si>
    <t>06.10.</t>
  </si>
  <si>
    <t>The Bance Battler</t>
  </si>
  <si>
    <t>Mankimme Z</t>
  </si>
  <si>
    <t>Tromnette 2010</t>
  </si>
  <si>
    <t>13.10.</t>
  </si>
  <si>
    <t>Die Kunis</t>
  </si>
  <si>
    <t>Copper Crew</t>
  </si>
  <si>
    <t>A Team</t>
  </si>
  <si>
    <t>Erbsenzähler</t>
  </si>
  <si>
    <t>3 M's</t>
  </si>
  <si>
    <t>20.10.</t>
  </si>
  <si>
    <t>Die Instagram-Tussen</t>
  </si>
  <si>
    <t>FINALE</t>
  </si>
  <si>
    <t>27.10.</t>
  </si>
  <si>
    <t>Spackies</t>
  </si>
  <si>
    <t>Quigeburten</t>
  </si>
  <si>
    <t>Die drei ?</t>
  </si>
  <si>
    <t>Die 4 Kaschts</t>
  </si>
  <si>
    <t>101 Pokerstars</t>
  </si>
  <si>
    <t>03.11.</t>
  </si>
  <si>
    <t>17.11.</t>
  </si>
  <si>
    <t>10.11.</t>
  </si>
  <si>
    <t>Spitzbub*innen</t>
  </si>
  <si>
    <t>Kittel Kälter</t>
  </si>
  <si>
    <t>Team Delidium</t>
  </si>
  <si>
    <t>Die Powerpuff Girls</t>
  </si>
  <si>
    <t>Beyermanns + 2</t>
  </si>
  <si>
    <t>24.11.</t>
  </si>
  <si>
    <t>6 Dähmentzider</t>
  </si>
  <si>
    <t>Nouse for name</t>
  </si>
  <si>
    <t>Ich weiß nix 3000!</t>
  </si>
  <si>
    <t>Die 27 ???</t>
  </si>
  <si>
    <t>01.12.</t>
  </si>
  <si>
    <t>08.12.</t>
  </si>
  <si>
    <t>Hannover 69</t>
  </si>
  <si>
    <t>Daniela + Hans-Jörg</t>
  </si>
  <si>
    <t>Charles</t>
  </si>
  <si>
    <t>Die 8 Mal-klugen</t>
  </si>
  <si>
    <t>Die vier ???</t>
  </si>
  <si>
    <t>Six-Pack</t>
  </si>
  <si>
    <t>Anzahl Quizze 2022</t>
  </si>
  <si>
    <t>Teams</t>
  </si>
  <si>
    <t>Anzahl Teams im Schnitt</t>
  </si>
  <si>
    <t>Glücksabend</t>
  </si>
  <si>
    <t>Romantik Kuse&amp;Crew</t>
  </si>
  <si>
    <t>10-23 G</t>
  </si>
  <si>
    <t>Die Kamiktazkis</t>
  </si>
  <si>
    <t>15.12.</t>
  </si>
  <si>
    <t>22.12.</t>
  </si>
  <si>
    <t>Guinness V</t>
  </si>
  <si>
    <t>Punkteschnitt</t>
  </si>
  <si>
    <t>29.12.</t>
  </si>
  <si>
    <t>05.01.</t>
  </si>
  <si>
    <t>Quizkrieg Bob</t>
  </si>
  <si>
    <t>Masaj + Friends</t>
  </si>
  <si>
    <t>Quizzen macht Hä</t>
  </si>
  <si>
    <t>Fortuna</t>
  </si>
  <si>
    <t>Die 27???</t>
  </si>
  <si>
    <t>Bunch of Elend</t>
  </si>
  <si>
    <t>Brancos Jünger</t>
  </si>
  <si>
    <t>Quizzlybären</t>
  </si>
  <si>
    <t>Die Ums Eck Denkenden</t>
  </si>
  <si>
    <t>Quizztalavista Baby</t>
  </si>
  <si>
    <t>Tisch zwoi isch z'kloi</t>
  </si>
  <si>
    <t>The Might Nein</t>
  </si>
  <si>
    <t>Leonard</t>
  </si>
  <si>
    <t>Anzahl Quizze 2023</t>
  </si>
  <si>
    <t>19.01.</t>
  </si>
  <si>
    <t>The Bestager</t>
  </si>
  <si>
    <t>Kollektives Vesagen</t>
  </si>
  <si>
    <t>Isarpiraten</t>
  </si>
  <si>
    <t>Teilgenommene Teams</t>
  </si>
  <si>
    <t>26.01.</t>
  </si>
  <si>
    <t>Woiza Hubbe</t>
  </si>
  <si>
    <t>Don Quizote</t>
  </si>
  <si>
    <t>Club der dichten Toten</t>
  </si>
  <si>
    <t>Dr. Bademeister²</t>
  </si>
  <si>
    <t>Mut zur Lücke</t>
  </si>
  <si>
    <t>02.02.</t>
  </si>
  <si>
    <t>09.02.</t>
  </si>
  <si>
    <t>Kulturkreis Team 102</t>
  </si>
  <si>
    <t>Einhorn</t>
  </si>
  <si>
    <t>Das Vorletzte</t>
  </si>
  <si>
    <t>No Money Bitch</t>
  </si>
  <si>
    <t>Poker Stars</t>
  </si>
  <si>
    <t>Gefährliches Halbwissen</t>
  </si>
  <si>
    <t>Barrom Heroes</t>
  </si>
  <si>
    <t>d'Obfa</t>
  </si>
  <si>
    <t>Die Letzten</t>
  </si>
  <si>
    <t>16.02.</t>
  </si>
  <si>
    <t>Gänseblümchen</t>
  </si>
  <si>
    <t>Tromnette 13</t>
  </si>
  <si>
    <t>Heartbeat</t>
  </si>
  <si>
    <t>Player Play</t>
  </si>
  <si>
    <t>Die 9 Dähmäntzier</t>
  </si>
  <si>
    <t>Masaj &amp; Friends</t>
  </si>
  <si>
    <t>23.02.</t>
  </si>
  <si>
    <t>Quo Vadis</t>
  </si>
  <si>
    <t>Nur Arbeitskollegen</t>
  </si>
  <si>
    <t>02.03.</t>
  </si>
  <si>
    <t>Letzter Platz</t>
  </si>
  <si>
    <t>Bettinian</t>
  </si>
  <si>
    <t>Team Ass</t>
  </si>
  <si>
    <t>2TTR</t>
  </si>
  <si>
    <t>Funky Tom</t>
  </si>
  <si>
    <t>Friends for Life</t>
  </si>
  <si>
    <t>09.03.</t>
  </si>
  <si>
    <t>Der schöne und die Biesterinnen</t>
  </si>
  <si>
    <t>s wird nix</t>
  </si>
  <si>
    <t>Lost</t>
  </si>
  <si>
    <t>Quiztalavista Baby</t>
  </si>
  <si>
    <t>23.03.</t>
  </si>
  <si>
    <t>Die 4 Halbsummen 5</t>
  </si>
  <si>
    <t>Sugar Muddar's</t>
  </si>
  <si>
    <t>Rente</t>
  </si>
  <si>
    <t>Meggy &amp; Richard</t>
  </si>
  <si>
    <t>Team 42</t>
  </si>
  <si>
    <t>Jenny's Bruder sein Hund</t>
  </si>
  <si>
    <t>Sechserpack</t>
  </si>
  <si>
    <t>16.03.</t>
  </si>
  <si>
    <t>Eddy &amp; Friends</t>
  </si>
  <si>
    <t>Quizly-Bären-Bande</t>
  </si>
  <si>
    <t>6-In-Team</t>
  </si>
  <si>
    <t>Weise Reddichs</t>
  </si>
  <si>
    <t>Kadöma</t>
  </si>
  <si>
    <t>No-Eye-Dear</t>
  </si>
  <si>
    <t>30.03.</t>
  </si>
  <si>
    <t>Wileyaner</t>
  </si>
  <si>
    <t>06.04.</t>
  </si>
  <si>
    <t>Pumuckl</t>
  </si>
  <si>
    <t>Exit</t>
  </si>
  <si>
    <t>Oki's</t>
  </si>
  <si>
    <t>Twister Sisters (herzlich)</t>
  </si>
  <si>
    <t>13.04.</t>
  </si>
  <si>
    <t>No Milk Today</t>
  </si>
  <si>
    <t>Zehn Kämpfer</t>
  </si>
  <si>
    <t>Die Blondies</t>
  </si>
  <si>
    <t>Homies @ Quiz</t>
  </si>
  <si>
    <t>Red Curly</t>
  </si>
  <si>
    <t>Die Chefes</t>
  </si>
  <si>
    <t>20.04.</t>
  </si>
  <si>
    <t>K2000</t>
  </si>
  <si>
    <t>Die Unwixenden</t>
  </si>
  <si>
    <t>Kulturkreis</t>
  </si>
  <si>
    <t>Zurkengüchter</t>
  </si>
  <si>
    <t>NTOTB &amp; Friends</t>
  </si>
  <si>
    <t>Die 5 und das Fragezeichen</t>
  </si>
  <si>
    <t>27.04.</t>
  </si>
  <si>
    <t>JA</t>
  </si>
  <si>
    <t>Rübis</t>
  </si>
  <si>
    <t>Rollenspiel</t>
  </si>
  <si>
    <t>All 4 Memes</t>
  </si>
  <si>
    <t>Robert und seine Schäfchen</t>
  </si>
  <si>
    <t>Kommune II</t>
  </si>
  <si>
    <t>04.05.</t>
  </si>
  <si>
    <t>NewTecOnTheBlock &amp; Friends</t>
  </si>
  <si>
    <t>Die Unerklärlichen</t>
  </si>
  <si>
    <t>The Dankle-One</t>
  </si>
  <si>
    <t>The Quiz Crowd</t>
  </si>
  <si>
    <t>11.05.</t>
  </si>
  <si>
    <t>Die dicken Hummeln</t>
  </si>
  <si>
    <t>Whooo-Girls</t>
  </si>
  <si>
    <t>Stoina</t>
  </si>
  <si>
    <t>Quizteama Aquilera</t>
  </si>
  <si>
    <t>The sozial Jobs</t>
  </si>
  <si>
    <t>Die Kenn-i Family</t>
  </si>
  <si>
    <t>Stephan</t>
  </si>
  <si>
    <t>18.05.</t>
  </si>
  <si>
    <t>Urig</t>
  </si>
  <si>
    <t>Die Spezi-Alisten</t>
  </si>
  <si>
    <t>Gutes G'Wissen</t>
  </si>
  <si>
    <t>Die Taugenichtse</t>
  </si>
  <si>
    <t>Don Juans</t>
  </si>
  <si>
    <t>Savebrook</t>
  </si>
  <si>
    <t>01.06.</t>
  </si>
  <si>
    <t>Töck</t>
  </si>
  <si>
    <t>B&amp;B</t>
  </si>
  <si>
    <t>Bootgestüber</t>
  </si>
  <si>
    <t>Mittelalter</t>
  </si>
  <si>
    <t>Mittelalter 2</t>
  </si>
  <si>
    <t>Team Liucha</t>
  </si>
  <si>
    <t>08.06.</t>
  </si>
  <si>
    <t>K-Spring</t>
  </si>
  <si>
    <t>Beguinners</t>
  </si>
  <si>
    <t>Frittieren geht über Studieren</t>
  </si>
  <si>
    <t>Unbekannt</t>
  </si>
  <si>
    <t>Lucky Luna</t>
  </si>
  <si>
    <t>15.06.</t>
  </si>
  <si>
    <t>22.06.</t>
  </si>
  <si>
    <t>Rentnerteam</t>
  </si>
  <si>
    <t>Die Neunmalklugen</t>
  </si>
  <si>
    <t>Wild Waidag</t>
  </si>
  <si>
    <t>HurraHurra Die Fug ist da</t>
  </si>
  <si>
    <t>Mutter-Schraube-Kran</t>
  </si>
  <si>
    <t>Einmal Käse zum Umrühren</t>
  </si>
  <si>
    <t>Die scheinheiligen 6</t>
  </si>
  <si>
    <t>50/50</t>
  </si>
  <si>
    <t>29.06.</t>
  </si>
  <si>
    <t>Die Glücksbärchis</t>
  </si>
  <si>
    <t>The Sheeps</t>
  </si>
  <si>
    <t>06.07.</t>
  </si>
  <si>
    <t>Turboschnecken</t>
  </si>
  <si>
    <t>Quiztina Aquilera</t>
  </si>
  <si>
    <t>Sachsenmädels</t>
  </si>
  <si>
    <t>The four and only</t>
  </si>
  <si>
    <t>13.07.</t>
  </si>
  <si>
    <t>The Quizzards of Hinterrod</t>
  </si>
  <si>
    <t>SaFa</t>
  </si>
  <si>
    <t>Golden Girls</t>
  </si>
  <si>
    <t>20.07.</t>
  </si>
  <si>
    <t>SPECIAL</t>
  </si>
  <si>
    <t>27.07.</t>
  </si>
  <si>
    <t>03.08.</t>
  </si>
  <si>
    <t>Inge Oma</t>
  </si>
  <si>
    <t>Die Skudden</t>
  </si>
  <si>
    <t>Hengste + Stuten</t>
  </si>
  <si>
    <t>Team Dole</t>
  </si>
  <si>
    <t>Schlafwagen</t>
  </si>
  <si>
    <t>Die Mamoffels</t>
  </si>
  <si>
    <t>Kellerkinder</t>
  </si>
  <si>
    <t>10.08.</t>
  </si>
  <si>
    <t>Die wo definitiv nicht an der Bar sitzen</t>
  </si>
  <si>
    <t>Barroom Heroes</t>
  </si>
  <si>
    <t>17.08.</t>
  </si>
  <si>
    <t>Gin Tonic</t>
  </si>
  <si>
    <t>Hot Potatos</t>
  </si>
  <si>
    <t>Team Frank ohne Frank</t>
  </si>
  <si>
    <t>24.08.</t>
  </si>
  <si>
    <t>31.08.</t>
  </si>
  <si>
    <t>Leibihot Endres</t>
  </si>
  <si>
    <t>Lucky Loser</t>
  </si>
  <si>
    <t>Pfuhler Dancefloor</t>
  </si>
  <si>
    <t>Die 6 ?</t>
  </si>
  <si>
    <t>Wissensdurst</t>
  </si>
  <si>
    <t>Wois a wenig!</t>
  </si>
  <si>
    <t>Die Wombels</t>
  </si>
  <si>
    <t>Drei Engel für Mario</t>
  </si>
  <si>
    <t>Team Aperol</t>
  </si>
  <si>
    <t>07.09.</t>
  </si>
  <si>
    <t>Geringverdiener</t>
  </si>
  <si>
    <t>Die Scheinheiligen 3</t>
  </si>
  <si>
    <t>Südschweden</t>
  </si>
  <si>
    <t>Die ??? + 4</t>
  </si>
  <si>
    <t>An die Theke: 4 Bier aufs Haus bitte</t>
  </si>
  <si>
    <t>Lorenz &amp; die Gruftis</t>
  </si>
  <si>
    <t>21.09.</t>
  </si>
  <si>
    <t>Die Bankdrücker</t>
  </si>
  <si>
    <t>Saubagasch</t>
  </si>
  <si>
    <t>First Try</t>
  </si>
  <si>
    <t>28.09.</t>
  </si>
  <si>
    <t>Onlyfriends.ie</t>
  </si>
  <si>
    <t>The Gambling 5</t>
  </si>
  <si>
    <t>Die Vollidioten</t>
  </si>
  <si>
    <t>Theke Ausen</t>
  </si>
  <si>
    <t>Fantastische Bierwesen</t>
  </si>
  <si>
    <t>05.10.</t>
  </si>
  <si>
    <t>Quizzelbande</t>
  </si>
  <si>
    <t>Baby Boomer</t>
  </si>
  <si>
    <t>Amore-Crew</t>
  </si>
  <si>
    <t>Team OBAN</t>
  </si>
  <si>
    <t>Tristan</t>
  </si>
  <si>
    <t>19.10.</t>
  </si>
  <si>
    <t>12.10.</t>
  </si>
  <si>
    <t>Jugges Team</t>
  </si>
  <si>
    <t>Prosecco Mädels</t>
  </si>
  <si>
    <t>SM Gang</t>
  </si>
  <si>
    <t>Susi &amp; Caro</t>
  </si>
  <si>
    <t>Die 500 ???</t>
  </si>
  <si>
    <t>Freibier</t>
  </si>
  <si>
    <t>1893</t>
  </si>
  <si>
    <t>Stille Teilhaber</t>
  </si>
  <si>
    <t>Tee fours'</t>
  </si>
  <si>
    <t>Paddy Shamrock</t>
  </si>
  <si>
    <t>Exquiz me?</t>
  </si>
  <si>
    <t>26.10.</t>
  </si>
  <si>
    <t>Schmierwurschd</t>
  </si>
  <si>
    <t>Die zwei ??</t>
  </si>
  <si>
    <t>Royal mit Käse</t>
  </si>
  <si>
    <t>Atacke</t>
  </si>
  <si>
    <t>02.11.</t>
  </si>
  <si>
    <t>Black Addelheid</t>
  </si>
  <si>
    <t>Die Win-Thistler</t>
  </si>
  <si>
    <t>Marc von der Alb</t>
  </si>
  <si>
    <t>FMMM</t>
  </si>
  <si>
    <t>Goolagoon</t>
  </si>
  <si>
    <t>Best Pubquizzer in Town</t>
  </si>
  <si>
    <t>09.11.</t>
  </si>
  <si>
    <t>PennyTussen</t>
  </si>
  <si>
    <t>R&amp;R</t>
  </si>
  <si>
    <t>16.11.</t>
  </si>
  <si>
    <t>Madelstreff</t>
  </si>
  <si>
    <t>Quasselbande</t>
  </si>
  <si>
    <t>Stammtisch</t>
  </si>
  <si>
    <t>Goldgirls</t>
  </si>
  <si>
    <t>23.11.</t>
  </si>
  <si>
    <t>Tisch zwoi sch z'kloi</t>
  </si>
  <si>
    <t>Senioren-Aktivitätengruppe</t>
  </si>
  <si>
    <t>Wuschel</t>
  </si>
  <si>
    <t>Willie Stroker</t>
  </si>
  <si>
    <t>Die 5 Scheinheiligen</t>
  </si>
  <si>
    <t>Uhlsche Sippe</t>
  </si>
  <si>
    <t>30.11.</t>
  </si>
  <si>
    <t>Der Stift geht nicht</t>
  </si>
  <si>
    <t>Die Klabusterbeeren</t>
  </si>
  <si>
    <t>Aperolies</t>
  </si>
  <si>
    <t>Team Wicky</t>
  </si>
  <si>
    <t>4 Secrets</t>
  </si>
  <si>
    <t>Peter &amp; Paul</t>
  </si>
  <si>
    <t>07.12.</t>
  </si>
  <si>
    <t>Nacht is</t>
  </si>
  <si>
    <t>Höllegen Kollegen</t>
  </si>
  <si>
    <t>Mia Hend koin Nama Du Grasdackel</t>
  </si>
  <si>
    <t>Hey Siri</t>
  </si>
  <si>
    <t>K-Löwe</t>
  </si>
  <si>
    <t>Bed and Breakfast</t>
  </si>
  <si>
    <t>Die zwei ratlosen Damen</t>
  </si>
  <si>
    <t>Team ohne Namen</t>
  </si>
  <si>
    <t>Skudden</t>
  </si>
  <si>
    <t>14.12.</t>
  </si>
  <si>
    <t>21.12.</t>
  </si>
  <si>
    <t>Guiness 5</t>
  </si>
  <si>
    <t>Screaming Banshees</t>
  </si>
  <si>
    <t>MosEisleyCrew</t>
  </si>
  <si>
    <t>SchiesserFeinripp</t>
  </si>
  <si>
    <t>BETRIEBSURLAUB</t>
  </si>
  <si>
    <t>30.03.2024 (Sa)</t>
  </si>
  <si>
    <t>Moritz + Harald</t>
  </si>
  <si>
    <t>Anzahl Quizze 2024</t>
  </si>
  <si>
    <t>28.12.</t>
  </si>
  <si>
    <t>Die drei ???</t>
  </si>
  <si>
    <t>Die goldene Karotte</t>
  </si>
  <si>
    <t>Toscana Fan-Boy*innen</t>
  </si>
  <si>
    <t>Ent“Herz“Jaka</t>
  </si>
  <si>
    <t>Team Moritz</t>
  </si>
  <si>
    <t>12h-Quiz-Special mit QM Frank</t>
  </si>
  <si>
    <t>04.01.</t>
  </si>
  <si>
    <t>Marvin</t>
  </si>
  <si>
    <t>Die 2 ??</t>
  </si>
  <si>
    <t>Cosmos + 2</t>
  </si>
  <si>
    <t>Wechselstrom Gleichstrom</t>
  </si>
  <si>
    <t>Five-Six-Ready-Go</t>
  </si>
  <si>
    <t>Kellerkindes</t>
  </si>
  <si>
    <t>Team Bar</t>
  </si>
  <si>
    <t>Tisch zwoi</t>
  </si>
  <si>
    <t>Nordhofen</t>
  </si>
  <si>
    <t>18.01.</t>
  </si>
  <si>
    <t>5 Frischlinge</t>
  </si>
  <si>
    <t>Badminton</t>
  </si>
  <si>
    <t>Die Genialen</t>
  </si>
  <si>
    <t>Feierabendcrew</t>
  </si>
  <si>
    <t>Die Wizards</t>
  </si>
  <si>
    <t>Leiter für Kundenzufriedenheit</t>
  </si>
  <si>
    <t>Quizzeldackel</t>
  </si>
  <si>
    <t>Kaffeeklatsch</t>
  </si>
  <si>
    <t>25.01.</t>
  </si>
  <si>
    <t>Neuseelandlons</t>
  </si>
  <si>
    <t>Gropperivs</t>
  </si>
  <si>
    <t>KaJaWaFl</t>
  </si>
  <si>
    <t>MeSchlam</t>
  </si>
  <si>
    <t>Amerika</t>
  </si>
  <si>
    <t>Die Geburtstagshilde</t>
  </si>
  <si>
    <t>Anfängerglück</t>
  </si>
  <si>
    <t>44AB</t>
  </si>
  <si>
    <t>Knowing Viral</t>
  </si>
  <si>
    <t>Spontanos</t>
  </si>
  <si>
    <t>01.02.</t>
  </si>
  <si>
    <t>Das goldene Trio</t>
  </si>
  <si>
    <t>Team Chaos</t>
  </si>
  <si>
    <t>No-Eye-Dears</t>
  </si>
  <si>
    <t>Crazy Ones</t>
  </si>
  <si>
    <t>Slow Horses</t>
  </si>
  <si>
    <t>Mos-Eisley-Crew</t>
  </si>
  <si>
    <t>08.02.</t>
  </si>
  <si>
    <t>Milchschnitte to go</t>
  </si>
  <si>
    <t>Diewissadellesondgwinnadaubestimmtvielleicht</t>
  </si>
  <si>
    <t>Die Leiden des Jesus Quiztus</t>
  </si>
  <si>
    <t>L und J</t>
  </si>
  <si>
    <t>Team Miller</t>
  </si>
  <si>
    <t>15.02.</t>
  </si>
  <si>
    <t>Friedels</t>
  </si>
  <si>
    <t>The T-Team</t>
  </si>
  <si>
    <t>Tisch 29</t>
  </si>
  <si>
    <t>Keksbrösel</t>
  </si>
  <si>
    <t>Cameron Highlands</t>
  </si>
  <si>
    <t>wegen Bier hier</t>
  </si>
  <si>
    <t>22.02.</t>
  </si>
  <si>
    <t>Black Flag</t>
  </si>
  <si>
    <t>Quizzy McQuizface</t>
  </si>
  <si>
    <t>Der Schöne und seine Biester</t>
  </si>
  <si>
    <t>Exquiz Me</t>
  </si>
  <si>
    <t>29.02.</t>
  </si>
  <si>
    <t>Lady Gaga</t>
  </si>
  <si>
    <t>Die Quizly Bärenbande</t>
  </si>
  <si>
    <t>Tisch 17</t>
  </si>
  <si>
    <t>Chicken-Five</t>
  </si>
  <si>
    <t>Weingeister</t>
  </si>
  <si>
    <t>Fabi Majo</t>
  </si>
  <si>
    <t>Das B-Team</t>
  </si>
  <si>
    <t>Chicks</t>
  </si>
  <si>
    <t>07.03.</t>
  </si>
  <si>
    <t>Die Bürgermeister Quengelharts</t>
  </si>
  <si>
    <t>14.03.</t>
  </si>
  <si>
    <t>Die Friedduls</t>
  </si>
  <si>
    <t>Quizzed Mizzed</t>
  </si>
  <si>
    <t>Biberbande</t>
  </si>
  <si>
    <t>Rhabarber Barbaras Bar Barbaren</t>
  </si>
  <si>
    <t>Kulturkreis 162</t>
  </si>
  <si>
    <t>Bruch</t>
  </si>
  <si>
    <t>Schon die Umwelt, Fahr Bus</t>
  </si>
  <si>
    <t>I hon koi Ahnung</t>
  </si>
  <si>
    <t>21.03.</t>
  </si>
  <si>
    <t>Poodle Doodle</t>
  </si>
  <si>
    <t>Dreamteam</t>
  </si>
  <si>
    <t>Team Piano</t>
  </si>
  <si>
    <t>Lieber 10 statt gehen</t>
  </si>
  <si>
    <t>OKAY</t>
  </si>
  <si>
    <t>28.03.</t>
  </si>
  <si>
    <t>Idd war Speed</t>
  </si>
  <si>
    <t>Nix</t>
  </si>
  <si>
    <t>B berg City</t>
  </si>
  <si>
    <t>The unknowns</t>
  </si>
  <si>
    <t>Die Millers</t>
  </si>
  <si>
    <t>Rum &amp; Ehre</t>
  </si>
  <si>
    <t>Runde1</t>
  </si>
  <si>
    <t>Runde2</t>
  </si>
  <si>
    <t>Runde3</t>
  </si>
  <si>
    <t>Runde4</t>
  </si>
  <si>
    <t>Runde5</t>
  </si>
  <si>
    <t>Runde6</t>
  </si>
  <si>
    <t>Runde7</t>
  </si>
  <si>
    <t>Runde8</t>
  </si>
  <si>
    <t>Runde9</t>
  </si>
  <si>
    <t>Runde10</t>
  </si>
  <si>
    <t>Runde11</t>
  </si>
  <si>
    <t>Runde12</t>
  </si>
  <si>
    <t>Runde13</t>
  </si>
  <si>
    <t>Runde14</t>
  </si>
  <si>
    <t>Runde15</t>
  </si>
  <si>
    <t>Runde16</t>
  </si>
  <si>
    <t>Runde17</t>
  </si>
  <si>
    <t>Runde18</t>
  </si>
  <si>
    <t>Limbo</t>
  </si>
  <si>
    <t>Runde19</t>
  </si>
  <si>
    <t>Runde20</t>
  </si>
  <si>
    <t>Runde21</t>
  </si>
  <si>
    <t>Gsindel</t>
  </si>
  <si>
    <t>Die Hundsgefickten (Shell Ass)</t>
  </si>
  <si>
    <t>Quizty fifty</t>
  </si>
  <si>
    <t>Done the lonely</t>
  </si>
  <si>
    <t>Exquiz Me!</t>
  </si>
  <si>
    <t>A-Team</t>
  </si>
  <si>
    <t>5 Musketiere</t>
  </si>
  <si>
    <t>Team Pub</t>
  </si>
  <si>
    <t>The real pans</t>
  </si>
  <si>
    <t>Teilnehmer</t>
  </si>
  <si>
    <t>04.04.</t>
  </si>
  <si>
    <t>Die Quizzenslücken</t>
  </si>
  <si>
    <t>NighSpa - DayDrinking</t>
  </si>
  <si>
    <t>Matze is' krank</t>
  </si>
  <si>
    <t>Lagarulin</t>
  </si>
  <si>
    <t>Die 5 und das ?</t>
  </si>
  <si>
    <t>11.04.</t>
  </si>
  <si>
    <t>Susis Tanem Jungs</t>
  </si>
  <si>
    <t>Inglemar</t>
  </si>
  <si>
    <t>HKS 13</t>
  </si>
  <si>
    <t>Theke 5</t>
  </si>
  <si>
    <t>18.04.</t>
  </si>
  <si>
    <t>25.04.</t>
  </si>
  <si>
    <t>Team Buggy</t>
  </si>
  <si>
    <t>Edel Guard Brothers</t>
  </si>
  <si>
    <t>Quizzy Sour</t>
  </si>
  <si>
    <t>Fuchsenpower</t>
  </si>
  <si>
    <t>Die Quizgeburten</t>
  </si>
  <si>
    <t>Stuhl-Gang</t>
  </si>
  <si>
    <t>Bellamonte</t>
  </si>
  <si>
    <t>So spielt man in Chicago</t>
  </si>
  <si>
    <t>Die Tagessuppe</t>
  </si>
  <si>
    <t>B(ee)roniacs</t>
  </si>
  <si>
    <t>Steel-Team</t>
  </si>
  <si>
    <t>XY-ungelöst</t>
  </si>
  <si>
    <t>Old Men</t>
  </si>
  <si>
    <t>02.05.</t>
  </si>
  <si>
    <t>Floisch-Buddies</t>
  </si>
  <si>
    <t>Team Bingo</t>
  </si>
  <si>
    <t>Guinness 3</t>
  </si>
  <si>
    <t>Unteres Drittel</t>
  </si>
  <si>
    <t>09.05.</t>
  </si>
  <si>
    <t>Die fränkischen Vier</t>
  </si>
  <si>
    <t>Dreistein</t>
  </si>
  <si>
    <t>23.05.</t>
  </si>
  <si>
    <t>Caprini</t>
  </si>
  <si>
    <t>Team Theke</t>
  </si>
  <si>
    <t>06.06.</t>
  </si>
  <si>
    <t>30.05.</t>
  </si>
  <si>
    <t>Die drei lustigen Zwei</t>
  </si>
  <si>
    <t>Bier schon wieder</t>
  </si>
  <si>
    <t>Mostköpfle</t>
  </si>
  <si>
    <t>Rätsel-Rabauken</t>
  </si>
  <si>
    <t>Team Quiztoph Kolumbus</t>
  </si>
  <si>
    <t>Strammdisch</t>
  </si>
  <si>
    <t>La Chouffe</t>
  </si>
  <si>
    <t>Mir fällt's glei ei</t>
  </si>
  <si>
    <t>Genialen Griller</t>
  </si>
  <si>
    <t>Die Wahnsinnigen</t>
  </si>
  <si>
    <t>Team Frösche</t>
  </si>
  <si>
    <t>Exquiz me!</t>
  </si>
  <si>
    <t>13.06.</t>
  </si>
  <si>
    <t>20.06.</t>
  </si>
  <si>
    <t>Kulturkreis 102</t>
  </si>
  <si>
    <t>The Maleus</t>
  </si>
  <si>
    <t>SAMS</t>
  </si>
  <si>
    <t>Moosdeifel</t>
  </si>
  <si>
    <t>Die Frieddels</t>
  </si>
  <si>
    <t>Durchschnittssenker(innen)</t>
  </si>
  <si>
    <t>Gumbger Weibla</t>
  </si>
  <si>
    <t>Die 3</t>
  </si>
  <si>
    <t>Die zündelnde Idee</t>
  </si>
  <si>
    <t>Zevhal</t>
  </si>
  <si>
    <t>27.06.</t>
  </si>
  <si>
    <t>The lonely fields of Wiley</t>
  </si>
  <si>
    <t>Team Poirot</t>
  </si>
  <si>
    <t>Entes Nest</t>
  </si>
  <si>
    <t>BBQ Team Allgäu</t>
  </si>
  <si>
    <t>04.07.</t>
  </si>
  <si>
    <t>Lucky Punch</t>
  </si>
  <si>
    <t>Die Kochlöffel</t>
  </si>
  <si>
    <t>Bernhard's Bienengang</t>
  </si>
  <si>
    <t>Die 5 ?</t>
  </si>
  <si>
    <t>Wasserhasser</t>
  </si>
  <si>
    <t>Sitzquizzer</t>
  </si>
  <si>
    <t>11.07.</t>
  </si>
  <si>
    <t>Die zwei ahnungslosen Damen</t>
  </si>
  <si>
    <t>Die Wasserscheuen</t>
  </si>
  <si>
    <t>Die Leuchten</t>
  </si>
  <si>
    <t>TSV</t>
  </si>
  <si>
    <t>Die 5 Ahnungslosen</t>
  </si>
  <si>
    <t>Schnuggis</t>
  </si>
  <si>
    <t>18.07.</t>
  </si>
  <si>
    <t>Fish &amp; Chips</t>
  </si>
  <si>
    <t>Pubalapub</t>
  </si>
  <si>
    <t>50 Shades of Quiz</t>
  </si>
  <si>
    <t>Wüli's</t>
  </si>
  <si>
    <t>25.07.</t>
  </si>
  <si>
    <t>Jesus Quiztus</t>
  </si>
  <si>
    <t>Schwäbisch-Westfälisch</t>
  </si>
  <si>
    <t>The Vulvas</t>
  </si>
  <si>
    <t>Herr Baum</t>
  </si>
  <si>
    <t>Lazy Holidays</t>
  </si>
  <si>
    <t>01.08.</t>
  </si>
  <si>
    <t>08.08.</t>
  </si>
  <si>
    <t>Schlaura</t>
  </si>
  <si>
    <t>The Mukes &amp; Ralf</t>
  </si>
  <si>
    <t>Gummibärenbande</t>
  </si>
  <si>
    <t>Die Baschmüs</t>
  </si>
  <si>
    <t>St. Monika Kita</t>
  </si>
  <si>
    <t>Cool Family</t>
  </si>
  <si>
    <t>Triple Tea</t>
  </si>
  <si>
    <t>Die Wombles</t>
  </si>
  <si>
    <t>dumme Hummeln</t>
  </si>
  <si>
    <t>Die drei Quizgetiere</t>
  </si>
  <si>
    <t>Misteulen</t>
  </si>
  <si>
    <t>Team Litfaßsäule</t>
  </si>
  <si>
    <t>Quiz Füchse</t>
  </si>
  <si>
    <t>15.08.</t>
  </si>
  <si>
    <t>5,6 ready - go</t>
  </si>
  <si>
    <t>BBF ButterBierFlaschen</t>
  </si>
  <si>
    <t>Zebras</t>
  </si>
  <si>
    <t>Pfeffer, Salz, 123</t>
  </si>
  <si>
    <t>Pünklich zu Runde 2</t>
  </si>
  <si>
    <t>Sommer Special mit QM Frank</t>
  </si>
  <si>
    <t>22.08.</t>
  </si>
  <si>
    <t>Zwetschgenschnecke</t>
  </si>
  <si>
    <t>5-6-ready go</t>
  </si>
  <si>
    <t>Die Sonderschüler</t>
  </si>
  <si>
    <t>Auswertungsfehler</t>
  </si>
  <si>
    <t>U&amp;S</t>
  </si>
  <si>
    <t>Tobak</t>
  </si>
  <si>
    <t>kein Quiz - Ukulele</t>
  </si>
  <si>
    <t>kein Quiz - Ufersausen</t>
  </si>
  <si>
    <t>Finale</t>
  </si>
  <si>
    <t>29.08.</t>
  </si>
  <si>
    <t>Abtaucher</t>
  </si>
  <si>
    <t>Best performing Idiots</t>
  </si>
  <si>
    <t>Rätsel Racker</t>
  </si>
  <si>
    <t>ReRoRaPH</t>
  </si>
  <si>
    <t>Donnervögel</t>
  </si>
  <si>
    <t>05.09.</t>
  </si>
  <si>
    <t>Die Quizly Bären</t>
  </si>
  <si>
    <t>Die Zeugen Jonas</t>
  </si>
  <si>
    <t>Fake Taxis Drivers</t>
  </si>
  <si>
    <t>Die Günis</t>
  </si>
  <si>
    <t>Engelmayers &amp; Co</t>
  </si>
  <si>
    <t>Schneggis</t>
  </si>
  <si>
    <t>19.09.</t>
  </si>
  <si>
    <t>Supersüßlingshelden</t>
  </si>
  <si>
    <t>Zurken Güchter</t>
  </si>
  <si>
    <t>Quizzel-Dizzel</t>
  </si>
  <si>
    <t>Die Schnaps-Ideen</t>
  </si>
  <si>
    <t>Wogant</t>
  </si>
  <si>
    <t>26.09.</t>
  </si>
  <si>
    <t>Maximus Dummus</t>
  </si>
  <si>
    <t>Pebble Stone</t>
  </si>
  <si>
    <t>Team am Klavier</t>
  </si>
  <si>
    <t>Elanca</t>
  </si>
  <si>
    <t>10.10.</t>
  </si>
  <si>
    <t>Deff Metal Unicorns</t>
  </si>
  <si>
    <t>Die Illertal Gamblers</t>
  </si>
  <si>
    <t>Der Whiskeymixer mixt den Whiskey mit dem Whiskeymixer</t>
  </si>
  <si>
    <t>1. Schlepphoden</t>
  </si>
  <si>
    <t>D&amp;D Team</t>
  </si>
  <si>
    <t>Weiss wer was</t>
  </si>
  <si>
    <t>Babyfrei</t>
  </si>
  <si>
    <t>17.10.</t>
  </si>
  <si>
    <t>Katy Peri</t>
  </si>
  <si>
    <t>Queensi</t>
  </si>
  <si>
    <t>24.10.</t>
  </si>
  <si>
    <t>31.10.</t>
  </si>
  <si>
    <t>Quiztopher Robin</t>
  </si>
  <si>
    <t>Clubb Gscheitle</t>
  </si>
  <si>
    <t>Tisch 9</t>
  </si>
  <si>
    <t>Die vier Bierfische von Tisch 4</t>
  </si>
  <si>
    <t>Die mit dem Asiaten</t>
  </si>
  <si>
    <t>Me &amp; You</t>
  </si>
  <si>
    <t>Greenteam</t>
  </si>
  <si>
    <t>Sanyboys</t>
  </si>
  <si>
    <t>Anna + Elsa</t>
  </si>
  <si>
    <t>Die Datendackel</t>
  </si>
  <si>
    <t>1. FC Stehts bemüht</t>
  </si>
  <si>
    <t>07.11.</t>
  </si>
  <si>
    <t>Besserwisser</t>
  </si>
  <si>
    <t>Team 1</t>
  </si>
  <si>
    <t>Kaiserpinguine</t>
  </si>
  <si>
    <t>The winning Double</t>
  </si>
  <si>
    <t>OBAN</t>
  </si>
  <si>
    <t>14.11.</t>
  </si>
  <si>
    <t>First Class</t>
  </si>
  <si>
    <t>Die guten Kindermänner</t>
  </si>
  <si>
    <t>Pulveraffen</t>
  </si>
  <si>
    <t>NiMaKa</t>
  </si>
  <si>
    <t>Kiki</t>
  </si>
  <si>
    <t>Susi von Herzblatt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</si>
</sst>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" xfId="0" applyFill="1" applyBorder="1"/>
    <xf numFmtId="0" fontId="0" fillId="4" borderId="0" xfId="0" applyFill="1"/>
    <xf numFmtId="0" fontId="0" fillId="4" borderId="0" xfId="0" applyFill="1" applyAlignment="1">
      <alignment horizontal="center"/>
    </xf>
    <xf numFmtId="46" fontId="0" fillId="0" borderId="0" xfId="0" quotePrefix="1" applyNumberForma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5" fillId="5" borderId="7" xfId="0" applyFont="1" applyFill="1" applyBorder="1" applyAlignment="1">
      <alignment horizontal="left" vertical="center" wrapText="1"/>
    </xf>
    <xf numFmtId="14" fontId="5" fillId="5" borderId="7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5" borderId="7" xfId="0" applyFont="1" applyFill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2" borderId="1" xfId="0" applyFont="1" applyFill="1" applyBorder="1"/>
    <xf numFmtId="0" fontId="0" fillId="2" borderId="8" xfId="0" applyFill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3" borderId="1" xfId="0" applyFont="1" applyFill="1" applyBorder="1"/>
    <xf numFmtId="0" fontId="10" fillId="0" borderId="1" xfId="0" applyFont="1" applyBorder="1"/>
    <xf numFmtId="0" fontId="10" fillId="4" borderId="0" xfId="0" applyFont="1" applyFill="1"/>
    <xf numFmtId="0" fontId="10" fillId="0" borderId="0" xfId="0" applyFont="1"/>
    <xf numFmtId="0" fontId="0" fillId="0" borderId="0" xfId="0" quotePrefix="1"/>
    <xf numFmtId="0" fontId="11" fillId="6" borderId="9" xfId="1" applyFont="1" applyFill="1" applyBorder="1" applyAlignment="1">
      <alignment horizontal="center"/>
    </xf>
    <xf numFmtId="0" fontId="11" fillId="0" borderId="10" xfId="1" applyFont="1" applyBorder="1" applyAlignment="1">
      <alignment wrapText="1"/>
    </xf>
    <xf numFmtId="0" fontId="11" fillId="6" borderId="9" xfId="1" applyFont="1" applyFill="1" applyBorder="1" applyAlignment="1">
      <alignment horizontal="center" vertical="center"/>
    </xf>
    <xf numFmtId="0" fontId="11" fillId="0" borderId="10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0" fillId="2" borderId="1" xfId="0" applyFont="1" applyFill="1" applyBorder="1" applyAlignment="1">
      <alignment horizontal="right" wrapText="1"/>
    </xf>
    <xf numFmtId="0" fontId="10" fillId="0" borderId="2" xfId="0" applyFont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0" fillId="3" borderId="1" xfId="0" applyFont="1" applyFill="1" applyBorder="1" applyAlignment="1">
      <alignment horizontal="right" wrapText="1"/>
    </xf>
    <xf numFmtId="0" fontId="10" fillId="0" borderId="1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</cellXfs>
  <cellStyles count="3">
    <cellStyle name="Excel Built-in Normal" xfId="2" xr:uid="{34FE31FC-83B4-492F-9870-4A4EECE84B82}"/>
    <cellStyle name="Standard" xfId="0" builtinId="0"/>
    <cellStyle name="Standard_Termine" xfId="1" xr:uid="{CE296048-240E-4E06-BD11-E37D9759FA3C}"/>
  </cellStyles>
  <dxfs count="266">
    <dxf>
      <numFmt numFmtId="165" formatCode="_-* #,##0\ _€_-;\-* #,##0\ _€_-;_-* &quot;-&quot;??\ _€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dd/mm/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1B4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50DE28-49B2-475E-8F0D-05DD0EDD21F9}" name="Tabelle2564" displayName="Tabelle2564" ref="A1:AT279" totalsRowShown="0" headerRowDxfId="265" dataDxfId="264">
  <sortState xmlns:xlrd2="http://schemas.microsoft.com/office/spreadsheetml/2017/richdata2" ref="A2:AT279">
    <sortCondition descending="1" ref="D1:D279"/>
  </sortState>
  <tableColumns count="46">
    <tableColumn id="1" xr3:uid="{68301009-9EB4-4BA8-84BF-DEC5EDE39908}" name="Platz" dataDxfId="263"/>
    <tableColumn id="2" xr3:uid="{ED01F2FF-72A2-4C57-996B-EEB8F2517107}" name="Team"/>
    <tableColumn id="4" xr3:uid="{192B6A1B-264A-44E0-BA69-C551580BEFF3}" name="Gesamt" dataDxfId="262">
      <calculatedColumnFormula>SUM(E2:AT2)</calculatedColumnFormula>
    </tableColumn>
    <tableColumn id="30" xr3:uid="{14C8C000-3C46-4436-9155-463FE15F15DE}" name="Teilnahmen" dataDxfId="261">
      <calculatedColumnFormula>COUNT(E2:AT2)</calculatedColumnFormula>
    </tableColumn>
    <tableColumn id="45" xr3:uid="{6EFFC571-140C-4375-9A2D-15BBB4D8988B}" name="14.11." dataDxfId="260"/>
    <tableColumn id="44" xr3:uid="{7497C074-D9CE-4A36-A236-4C177212C893}" name="07.11." dataDxfId="259"/>
    <tableColumn id="43" xr3:uid="{21B3C24F-36A6-424B-96E6-2AF305B8EC69}" name="31.10." dataDxfId="258"/>
    <tableColumn id="42" xr3:uid="{A11076D3-9A1D-47B7-B01D-BB02586ABA22}" name="24.10." dataDxfId="257"/>
    <tableColumn id="41" xr3:uid="{03C2912E-22AB-4A68-BC50-1ABE18E4C0F3}" name="17.10." dataDxfId="256"/>
    <tableColumn id="40" xr3:uid="{0E8B28F6-A3A7-4228-9B11-A1EDE87EBA08}" name="10.10." dataDxfId="255"/>
    <tableColumn id="39" xr3:uid="{8021E3B5-2F64-4A6E-8F8E-1EF571CE1440}" name="26.09." dataDxfId="254"/>
    <tableColumn id="38" xr3:uid="{139A3AAC-D4D0-461D-B1B7-70D7067643B2}" name="19.09." dataDxfId="253"/>
    <tableColumn id="37" xr3:uid="{8217081B-1571-44B2-85E8-80D7A110FC2C}" name="05.09." dataDxfId="252"/>
    <tableColumn id="36" xr3:uid="{51189176-1444-479E-9945-84B26C3A466E}" name="29.08." dataDxfId="251"/>
    <tableColumn id="35" xr3:uid="{44E23BA3-A8E2-47C4-86E5-C46268C5C95B}" name="22.08." dataDxfId="250"/>
    <tableColumn id="34" xr3:uid="{FE860BF1-CB2B-46E9-B150-E8F02D1502BC}" name="15.08." dataDxfId="249"/>
    <tableColumn id="33" xr3:uid="{FD85D6CF-E500-417A-B2B1-5267EEEE7883}" name="08.08." dataDxfId="248"/>
    <tableColumn id="32" xr3:uid="{C1F49E86-9DC5-4989-9E56-CDED75B66B57}" name="01.08." dataDxfId="247"/>
    <tableColumn id="31" xr3:uid="{780D0B7D-8352-4497-8037-0853253F94CA}" name="25.07." dataDxfId="246"/>
    <tableColumn id="29" xr3:uid="{F3B3F72B-1A2F-4E8B-8A3D-0FEF4572CE23}" name="18.07." dataDxfId="245"/>
    <tableColumn id="28" xr3:uid="{7ECD7545-20FB-4880-A826-6A11374D4B37}" name="11.07." dataDxfId="244"/>
    <tableColumn id="27" xr3:uid="{164E7329-3752-4223-BF88-D4CF6F30F96D}" name="04.07." dataDxfId="243"/>
    <tableColumn id="26" xr3:uid="{723FA887-6D3A-44DC-8F6B-9294C24DCCDD}" name="27.06." dataDxfId="242"/>
    <tableColumn id="25" xr3:uid="{604FBCFC-86EC-4024-BB22-4613D392CAA8}" name="20.06." dataDxfId="241"/>
    <tableColumn id="24" xr3:uid="{B3606201-DA72-48A1-A699-CBFAB5BA3F3E}" name="13.06." dataDxfId="240"/>
    <tableColumn id="23" xr3:uid="{AE693C73-A5FD-4809-AAE8-59EFD2A93C54}" name="06.06." dataDxfId="239"/>
    <tableColumn id="22" xr3:uid="{FB971377-E94B-48FC-9ECC-9EDDA0DB0066}" name="30.05." dataDxfId="238"/>
    <tableColumn id="21" xr3:uid="{7C5C0395-C929-45D5-B1E4-CE88D016037C}" name="23.05." dataDxfId="237"/>
    <tableColumn id="20" xr3:uid="{124241DD-4DA4-4166-9268-B3E7B888135F}" name="09.05." dataDxfId="236"/>
    <tableColumn id="19" xr3:uid="{EF9B0E29-A073-42ED-8947-3CFDCC630FA3}" name="02.05." dataDxfId="235"/>
    <tableColumn id="18" xr3:uid="{ACDCC2FD-400F-455E-A5D9-DFA6B866A847}" name="25.04." dataDxfId="234"/>
    <tableColumn id="17" xr3:uid="{4FEABF02-135E-429B-942B-7065B7E3069E}" name="18.04." dataDxfId="233"/>
    <tableColumn id="16" xr3:uid="{AD596897-4A5D-4B7A-964B-9BD797D8AC23}" name="11.04." dataDxfId="232"/>
    <tableColumn id="15" xr3:uid="{5C9F6827-09C4-4513-A3A2-582EF384A82B}" name="04.04." dataDxfId="231"/>
    <tableColumn id="14" xr3:uid="{4AACF871-E751-40AB-B779-9CDFCF9FD62A}" name="28.03." dataDxfId="230"/>
    <tableColumn id="12" xr3:uid="{B3E1201D-6599-4154-8091-030E06D9AD41}" name="21.03." dataDxfId="229"/>
    <tableColumn id="11" xr3:uid="{967C86F6-7A3E-4CD1-921A-D533725047A3}" name="14.03." dataDxfId="228"/>
    <tableColumn id="13" xr3:uid="{DE0EDB2E-B9B6-489A-AC25-6ED3D7035B8C}" name="07.03." dataDxfId="227"/>
    <tableColumn id="10" xr3:uid="{4AA97A8D-2804-4A07-8319-76CB947A1EFD}" name="29.02." dataDxfId="226"/>
    <tableColumn id="9" xr3:uid="{97B0BA22-8BCC-4771-808C-A6F3E4AC09AB}" name="22.02." dataDxfId="225"/>
    <tableColumn id="8" xr3:uid="{C9989C84-1DE6-42EF-93A2-D4BEB20D9828}" name="15.02." dataDxfId="224"/>
    <tableColumn id="7" xr3:uid="{36D53477-09CF-43D5-9765-F023EF9DA8DF}" name="08.02." dataDxfId="223"/>
    <tableColumn id="6" xr3:uid="{788C4C24-0148-4721-9479-6D68FC55B49C}" name="01.02." dataDxfId="222"/>
    <tableColumn id="5" xr3:uid="{BE74D26E-ED8B-4CEB-ABFC-C60FF139E756}" name="25.01." dataDxfId="221"/>
    <tableColumn id="3" xr3:uid="{EF0F7B5D-E622-4200-B329-5DD7FB912B51}" name="18.01." dataDxfId="220"/>
    <tableColumn id="51" xr3:uid="{B999C358-008E-4B57-9719-888D41F608FD}" name="04.01." dataDxfId="21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D0C202-6011-4C7B-92B4-4E87F0863C09}" name="Tabelle256" displayName="Tabelle256" ref="A1:BA261" totalsRowShown="0" headerRowDxfId="218" dataDxfId="217">
  <sortState xmlns:xlrd2="http://schemas.microsoft.com/office/spreadsheetml/2017/richdata2" ref="A2:BA261">
    <sortCondition descending="1" ref="C1:C261"/>
  </sortState>
  <tableColumns count="53">
    <tableColumn id="1" xr3:uid="{3221D8A4-782C-48ED-8AA0-4DCC62486064}" name="Platz" dataDxfId="216"/>
    <tableColumn id="2" xr3:uid="{2312FC1B-2798-4101-B0AB-5338F55C4CD6}" name="Team"/>
    <tableColumn id="4" xr3:uid="{7927D8A8-6373-4942-AEA5-CDD234C90BEF}" name="Gesamt" dataDxfId="215">
      <calculatedColumnFormula>SUM(E2:BA2)</calculatedColumnFormula>
    </tableColumn>
    <tableColumn id="30" xr3:uid="{2A864E47-88C1-4B67-B899-AC6EB3FA5044}" name="Teilnahmen" dataDxfId="214">
      <calculatedColumnFormula>COUNT(E2:BA2)</calculatedColumnFormula>
    </tableColumn>
    <tableColumn id="53" xr3:uid="{C4AAF91A-FAAE-40FB-828D-0ED20DC9A2D9}" name="28.12." dataDxfId="213"/>
    <tableColumn id="52" xr3:uid="{1FF1B4D9-9D27-4E67-982F-4EDB5A0CB7EC}" name="21.12." dataDxfId="212"/>
    <tableColumn id="50" xr3:uid="{C3A9CFF5-505B-4BF2-A1F9-CD85727E8F92}" name="14.12." dataDxfId="211"/>
    <tableColumn id="49" xr3:uid="{72223C99-3FC6-4B70-A65D-5E39A047419A}" name="07.12." dataDxfId="210"/>
    <tableColumn id="48" xr3:uid="{ED618D16-83A4-4521-A1E1-A2A4EA59CFE7}" name="30.11." dataDxfId="209"/>
    <tableColumn id="47" xr3:uid="{AB4768DC-7C56-4FFE-9B73-E5BC3914AD08}" name="23.11." dataDxfId="208"/>
    <tableColumn id="46" xr3:uid="{D2039D5C-04AB-4FDB-8FBC-4A5A78D74A2F}" name="16.11." dataDxfId="207"/>
    <tableColumn id="45" xr3:uid="{FEB77A7B-D69D-4B73-9DFB-73385B08A0F7}" name="09.11." dataDxfId="206"/>
    <tableColumn id="44" xr3:uid="{FA62B798-7087-4CE2-A822-00416CC9BF97}" name="02.11." dataDxfId="205"/>
    <tableColumn id="43" xr3:uid="{08E1947C-1562-4AED-B0BF-0C56E3291182}" name="26.10." dataDxfId="204"/>
    <tableColumn id="42" xr3:uid="{3AE11DB5-AB34-46BD-92A6-F03CBA2424E7}" name="19.10." dataDxfId="203"/>
    <tableColumn id="41" xr3:uid="{523682CA-E727-4775-9352-F8BD5EB412E6}" name="12.10." dataDxfId="202"/>
    <tableColumn id="40" xr3:uid="{DF9780D2-35DD-4992-9075-A6D852A5542D}" name="05.10." dataDxfId="201"/>
    <tableColumn id="39" xr3:uid="{419BF964-52F0-4FA9-B963-827EEC959E45}" name="28.09." dataDxfId="200"/>
    <tableColumn id="38" xr3:uid="{FDF52B7B-0CC3-482C-9303-81C5DFDCC061}" name="21.09." dataDxfId="199"/>
    <tableColumn id="37" xr3:uid="{CA21B290-40C2-40C4-9987-ED7F1DBC6EAF}" name="07.09." dataDxfId="198"/>
    <tableColumn id="36" xr3:uid="{F1328495-9330-40E2-9843-C66EAF5EAEE8}" name="31.08." dataDxfId="197"/>
    <tableColumn id="35" xr3:uid="{742E1468-42D2-4767-BF84-81B440EEBA76}" name="24.08." dataDxfId="196"/>
    <tableColumn id="34" xr3:uid="{55869E51-6644-47F2-9B2A-22A268A8827E}" name="17.08." dataDxfId="195"/>
    <tableColumn id="33" xr3:uid="{0F2AACA3-F30F-47EA-83F5-DE0AC0ACA649}" name="10.08." dataDxfId="194"/>
    <tableColumn id="32" xr3:uid="{C92F8248-513E-411E-9681-0AE73B859C49}" name="03.08." dataDxfId="193"/>
    <tableColumn id="31" xr3:uid="{AA35A24A-C01A-40E6-8620-610A227AC268}" name="27.07." dataDxfId="192"/>
    <tableColumn id="29" xr3:uid="{69428CE3-7FE9-4C9F-8008-4A793CA70927}" name="20.07." dataDxfId="191"/>
    <tableColumn id="28" xr3:uid="{E7C31B9D-6B93-40B4-92C9-90F21731E402}" name="13.07." dataDxfId="190"/>
    <tableColumn id="27" xr3:uid="{5AAD9F0C-8539-4ADA-BC3F-5B1E4AEA1058}" name="06.07." dataDxfId="189"/>
    <tableColumn id="26" xr3:uid="{F85FA831-4C3D-4C25-A8A9-C9282FB5DFF7}" name="29.06." dataDxfId="188"/>
    <tableColumn id="25" xr3:uid="{A2F8D9D9-3C0E-44B9-9FE4-2D61D3DB2CFC}" name="22.06." dataDxfId="187"/>
    <tableColumn id="24" xr3:uid="{C979306C-AD15-4739-A093-D795EAFBAD9D}" name="15.06." dataDxfId="186"/>
    <tableColumn id="23" xr3:uid="{ADBDB608-6AC7-4D60-A16F-C60A61955FCD}" name="08.06." dataDxfId="185"/>
    <tableColumn id="22" xr3:uid="{975DD994-EA5A-49DE-9318-B207454AC802}" name="01.06." dataDxfId="184"/>
    <tableColumn id="21" xr3:uid="{82AC8252-A2B8-4398-AF61-F10ACCE04661}" name="18.05." dataDxfId="183"/>
    <tableColumn id="20" xr3:uid="{74D0EDA9-03A9-45FD-BAC5-78514D3BC7EB}" name="11.05." dataDxfId="182"/>
    <tableColumn id="19" xr3:uid="{52CA37A8-C2D9-469C-88E1-59AD32542907}" name="04.05." dataDxfId="181"/>
    <tableColumn id="18" xr3:uid="{B1C1EA75-5015-4E92-B0C5-075730D332B6}" name="27.04." dataDxfId="180"/>
    <tableColumn id="17" xr3:uid="{C58CB4D6-C39E-41D3-B715-8BACCFCA36FD}" name="20.04." dataDxfId="179"/>
    <tableColumn id="16" xr3:uid="{A14A9C08-D900-4255-BB19-B231778B6994}" name="13.04." dataDxfId="178"/>
    <tableColumn id="15" xr3:uid="{27713858-C8BE-4041-AF6F-F07A08AF63EE}" name="06.04." dataDxfId="177"/>
    <tableColumn id="14" xr3:uid="{34D6556A-B2FC-4554-ADB9-1AC6C9949E35}" name="30.03." dataDxfId="176"/>
    <tableColumn id="13" xr3:uid="{0C74A13C-6260-4C07-BFFB-E450D23FDA28}" name="23.03." dataDxfId="175"/>
    <tableColumn id="12" xr3:uid="{CC1E7D4C-6779-44A6-A157-BA6AD5E59432}" name="16.03." dataDxfId="174"/>
    <tableColumn id="11" xr3:uid="{8B0BF749-4AA3-4456-A2FE-958565182A2B}" name="09.03." dataDxfId="173"/>
    <tableColumn id="10" xr3:uid="{3AFC17E7-BDF0-4375-B0B9-E17999A00269}" name="02.03." dataDxfId="172"/>
    <tableColumn id="9" xr3:uid="{36034500-705A-4386-98BB-0A5A9C1221BB}" name="23.02." dataDxfId="171"/>
    <tableColumn id="8" xr3:uid="{A6BEDD70-13EA-4C64-9092-E8103D680963}" name="16.02." dataDxfId="170"/>
    <tableColumn id="7" xr3:uid="{A3C1F165-94C7-4995-8443-E4C465CB18F0}" name="09.02." dataDxfId="169"/>
    <tableColumn id="6" xr3:uid="{C3CE8CB2-3F42-435F-B237-CC2AA38686EE}" name="02.02." dataDxfId="168"/>
    <tableColumn id="5" xr3:uid="{CB5A1DAE-63D1-47EA-AF37-80ABB06ADB75}" name="26.01." dataDxfId="167"/>
    <tableColumn id="3" xr3:uid="{35EDD3C4-EEBD-44B9-94FE-B38060D97AB1}" name="19.01." dataDxfId="166"/>
    <tableColumn id="51" xr3:uid="{EA34D1EC-062B-4CD0-BD7A-BD172A7B2F6F}" name="05.01." dataDxfId="16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40EDA54-6F83-48A8-8275-C97ED3C1A812}" name="Tabelle18" displayName="Tabelle18" ref="A1:Y21" headerRowDxfId="164" dataDxfId="163">
  <autoFilter ref="A1:Y21" xr:uid="{00000000-0001-0000-0000-000000000000}"/>
  <sortState xmlns:xlrd2="http://schemas.microsoft.com/office/spreadsheetml/2017/richdata2" ref="A2:Y21">
    <sortCondition descending="1" ref="C1:C21"/>
  </sortState>
  <tableColumns count="25">
    <tableColumn id="1" xr3:uid="{CAEAB08A-A9F3-42A2-AAB0-639B951428E2}" name="Team" totalsRowLabel="Ergebnis" dataDxfId="162" totalsRowDxfId="161"/>
    <tableColumn id="36" xr3:uid="{0BF2AA39-D0D3-4CFF-B62C-DC74D907790E}" name="Platz" dataDxfId="160" totalsRowDxfId="159">
      <calculatedColumnFormula>RANK(Tabelle18[[#This Row],[Punkte]],C:C,0)</calculatedColumnFormula>
    </tableColumn>
    <tableColumn id="3" xr3:uid="{0A549366-B5F7-46E9-B66A-834091F711F5}" name="Punkte" dataDxfId="158" totalsRowDxfId="157">
      <calculatedColumnFormula>SUM(Tabelle18[[#This Row],[Runde1]:[Runde21]])</calculatedColumnFormula>
    </tableColumn>
    <tableColumn id="8" xr3:uid="{68262FDE-F48D-4F10-89A6-792F7E6D2C8C}" name="Runde1" dataDxfId="156" totalsRowDxfId="155"/>
    <tableColumn id="9" xr3:uid="{A56A4F7B-B973-4082-9D36-C67865B2E271}" name="Runde2" dataDxfId="154" totalsRowDxfId="153"/>
    <tableColumn id="10" xr3:uid="{EFB64C8B-2E9E-41DD-9DD5-8A4AA2CC8EBC}" name="Runde3" dataDxfId="152" totalsRowDxfId="151"/>
    <tableColumn id="11" xr3:uid="{93F4FFB5-D675-43C0-A5F6-95762B1DD1D9}" name="Runde4" dataDxfId="150" totalsRowDxfId="149"/>
    <tableColumn id="16" xr3:uid="{0B6A147B-9B87-4BCE-8A9E-C51539A18C83}" name="Runde5" dataDxfId="148" totalsRowDxfId="147"/>
    <tableColumn id="17" xr3:uid="{F6F1081A-C518-4955-A960-70311D041C82}" name="Runde6" dataDxfId="146" totalsRowDxfId="145"/>
    <tableColumn id="18" xr3:uid="{7ED0E058-D07F-475A-A4B4-F543EC40DAE0}" name="Runde7" dataDxfId="144" totalsRowDxfId="143"/>
    <tableColumn id="19" xr3:uid="{26A27CFB-77F7-4232-B9EF-3698D8983CAB}" name="Runde8" dataDxfId="142" totalsRowDxfId="141"/>
    <tableColumn id="20" xr3:uid="{7DB7CB81-015D-4B2E-8983-37DCC55F572E}" name="Runde9" dataDxfId="140" totalsRowDxfId="139"/>
    <tableColumn id="21" xr3:uid="{F813F805-C0D5-4837-8550-1604D5AFC7AD}" name="Runde10" dataDxfId="138" totalsRowDxfId="137"/>
    <tableColumn id="22" xr3:uid="{6BF8122A-B95C-40B3-B791-CDCE0DB95C9E}" name="Runde11" dataDxfId="136" totalsRowDxfId="135"/>
    <tableColumn id="12" xr3:uid="{688AF4DA-45F8-43B3-9638-D58424E8D50A}" name="Runde12" dataDxfId="134" totalsRowDxfId="133"/>
    <tableColumn id="23" xr3:uid="{20D9F94D-B393-4B90-82B1-A9D2CF2E1112}" name="Runde13" dataDxfId="132" totalsRowDxfId="131"/>
    <tableColumn id="24" xr3:uid="{1350549A-B1A7-4DB5-8395-AA87036336B6}" name="Runde14" dataDxfId="130" totalsRowDxfId="129"/>
    <tableColumn id="25" xr3:uid="{DF5C7984-23CD-4B1A-8D47-88055431CFAB}" name="Runde15" dataDxfId="128" totalsRowDxfId="127"/>
    <tableColumn id="26" xr3:uid="{E321B9CD-652D-4E09-9E94-583996867B06}" name="Runde16" dataDxfId="126" totalsRowDxfId="125"/>
    <tableColumn id="27" xr3:uid="{25879521-921F-4F19-BC0B-79CA42D407E3}" name="Runde17" dataDxfId="124" totalsRowDxfId="123"/>
    <tableColumn id="28" xr3:uid="{F3C784D9-F5C1-4541-8EB0-0A8E5ECED251}" name="Runde18" dataDxfId="122" totalsRowDxfId="121"/>
    <tableColumn id="2" xr3:uid="{3767266E-B237-48D3-A98E-176C11E5CC00}" name="Limbo" dataDxfId="120" totalsRowDxfId="119"/>
    <tableColumn id="29" xr3:uid="{C37C7BC3-2464-4BC9-AF02-264E1777D312}" name="Runde19" dataDxfId="118" totalsRowDxfId="117"/>
    <tableColumn id="30" xr3:uid="{597BDE76-F1CF-4DC3-B2E6-CE81BE2CF1AA}" name="Runde20" dataDxfId="116" totalsRowDxfId="115"/>
    <tableColumn id="31" xr3:uid="{33D487F5-2D47-45A7-A58A-A69CDD10842F}" name="Runde21" dataDxfId="114" totalsRowDxfId="113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FDDDD3-9578-42E5-BAC7-519BB941728B}" name="Tabelle25" displayName="Tabelle25" ref="A1:AZ205" totalsRowShown="0" headerRowDxfId="112" dataDxfId="111">
  <sortState xmlns:xlrd2="http://schemas.microsoft.com/office/spreadsheetml/2017/richdata2" ref="A2:AZ205">
    <sortCondition descending="1" ref="C1"/>
  </sortState>
  <tableColumns count="52">
    <tableColumn id="1" xr3:uid="{ACCC8F46-AE42-4F6F-8665-A1ACA6FFEBD4}" name="Platz" dataDxfId="110"/>
    <tableColumn id="2" xr3:uid="{DD3CC263-7B6E-46E8-B75C-E04D52F6D2A2}" name="Team"/>
    <tableColumn id="4" xr3:uid="{9E8DA466-474D-478F-89A7-77E7A957B4F3}" name="Gesamt" dataDxfId="109">
      <calculatedColumnFormula>SUM(D2:AZ2)</calculatedColumnFormula>
    </tableColumn>
    <tableColumn id="51" xr3:uid="{D80EE728-1D9F-4034-B0EA-A3959EE1D4F8}" name="29.12." dataDxfId="108"/>
    <tableColumn id="50" xr3:uid="{18DFC81C-536E-4DF4-8AC0-D07E087962B3}" name="22.12." dataDxfId="107"/>
    <tableColumn id="49" xr3:uid="{AA26FBD4-1205-433F-B9C4-575F1CDD6A8F}" name="15.12." dataDxfId="106"/>
    <tableColumn id="48" xr3:uid="{78E30105-E551-42F1-9378-5F3F4474D655}" name="08.12." dataDxfId="105"/>
    <tableColumn id="47" xr3:uid="{BE7F888E-B087-495F-9A4F-EEF20B6DD768}" name="01.12." dataDxfId="104"/>
    <tableColumn id="46" xr3:uid="{075DF1D4-AECF-46BE-893E-E6DC85B09ADF}" name="24.11." dataDxfId="103"/>
    <tableColumn id="45" xr3:uid="{B9663D90-D078-4FEF-A12F-873BD5F52606}" name="17.11." dataDxfId="102"/>
    <tableColumn id="44" xr3:uid="{38653FC4-630D-462E-9912-0056C9AF79E1}" name="10.11." dataDxfId="101"/>
    <tableColumn id="43" xr3:uid="{7D63DF10-165B-47D9-A5CA-CE5D4EB79B64}" name="03.11." dataDxfId="100"/>
    <tableColumn id="42" xr3:uid="{9795BA8C-B6F1-4E2E-A8D3-1428E64F3744}" name="27.10." dataDxfId="99"/>
    <tableColumn id="41" xr3:uid="{0602ED51-432A-4AA6-A922-8A4700A9F460}" name="20.10." dataDxfId="98"/>
    <tableColumn id="40" xr3:uid="{007DCE1D-BF6F-42A7-BC15-775A868394F5}" name="13.10." dataDxfId="97"/>
    <tableColumn id="39" xr3:uid="{F2C4627A-A1E1-4949-98D8-CC2AE4D90240}" name="06.10." dataDxfId="96"/>
    <tableColumn id="38" xr3:uid="{5F7E9FF0-0F17-4A6E-8D0A-11C291637573}" name="29.09." dataDxfId="95"/>
    <tableColumn id="37" xr3:uid="{08601D7D-78BA-4FA6-A2D1-231B5658496E}" name="22.09." dataDxfId="94"/>
    <tableColumn id="36" xr3:uid="{D0859B5C-4F00-4011-A95C-BC62783F6B8B}" name="08.09." dataDxfId="93"/>
    <tableColumn id="35" xr3:uid="{A2031D0A-F3AB-4248-AAE4-9FA7CFEC2042}" name="01.09." dataDxfId="92"/>
    <tableColumn id="34" xr3:uid="{19926C27-C30C-4149-947F-80B75DCD7DE9}" name="25.08." dataDxfId="91"/>
    <tableColumn id="33" xr3:uid="{1CBC101C-1E22-4B54-9A70-88BE63F85313}" name="18.08." dataDxfId="90"/>
    <tableColumn id="32" xr3:uid="{58F001FC-50D6-4010-B615-A812350DCF5D}" name="11.08." dataDxfId="89"/>
    <tableColumn id="31" xr3:uid="{0976B145-4E93-4918-9EFB-2DACB1AADE98}" name="04.08." dataDxfId="88"/>
    <tableColumn id="30" xr3:uid="{79704774-85D1-4E7B-92A1-6ACDA0EBAA4D}" name="28.07." dataDxfId="87"/>
    <tableColumn id="29" xr3:uid="{DD5CD095-F361-42C4-81BB-F9A9F09C06E6}" name="21.07." dataDxfId="86"/>
    <tableColumn id="28" xr3:uid="{E2C222EE-6B3C-4B4E-B117-34D3611678D6}" name="14.07." dataDxfId="85"/>
    <tableColumn id="27" xr3:uid="{9585FDFE-4270-417D-A155-2FBC758E0E30}" name="07.07." dataDxfId="84"/>
    <tableColumn id="26" xr3:uid="{2F083E7F-0218-4823-9073-D0DF524B0A7C}" name="30.06." dataDxfId="83"/>
    <tableColumn id="25" xr3:uid="{E9984F9C-6D9F-414F-8F31-6F821FD59665}" name="23.06." dataDxfId="82"/>
    <tableColumn id="24" xr3:uid="{2B7041E0-B44B-4672-82CA-DBAFF0C978FF}" name="16.06." dataDxfId="81"/>
    <tableColumn id="23" xr3:uid="{8C3EF5B3-A615-4B5C-9996-A24C0D50730C}" name="09.06." dataDxfId="80"/>
    <tableColumn id="22" xr3:uid="{F7F07538-4B1A-497B-B3AB-B47A021C265A}" name="02.06." dataDxfId="79"/>
    <tableColumn id="19" xr3:uid="{1C73BC20-E390-4A72-8226-0FF013A9746E}" name="26.05." dataDxfId="78"/>
    <tableColumn id="21" xr3:uid="{10B7A165-89BC-4252-861D-C8DEC26C6286}" name="19.05." dataDxfId="77"/>
    <tableColumn id="20" xr3:uid="{90954104-5244-44DC-A129-35604EDFC411}" name="12.05." dataDxfId="76"/>
    <tableColumn id="18" xr3:uid="{0666B8EF-96CE-4472-BC39-2F37E78C2E5F}" name="05.05." dataDxfId="75"/>
    <tableColumn id="17" xr3:uid="{6007B83D-2534-4CE0-86E8-9C9611C9A478}" name="28.04." dataDxfId="74"/>
    <tableColumn id="16" xr3:uid="{0E2C6871-1534-4FAF-9552-8206AA58016E}" name="21.04." dataDxfId="73"/>
    <tableColumn id="15" xr3:uid="{80F06FC4-6FFD-4F30-A7E6-CB599FF6B169}" name="07.04." dataDxfId="72"/>
    <tableColumn id="14" xr3:uid="{0BD00466-1C22-42DB-9C81-DE9D7A3ECD67}" name="31.03." dataDxfId="71"/>
    <tableColumn id="13" xr3:uid="{4DD8AA38-F65D-4729-B7E2-E8C8CAD0725A}" name="24.03." dataDxfId="70"/>
    <tableColumn id="12" xr3:uid="{3D53FFC8-47D4-4100-995E-D3B67A558CF4}" name="17.03." dataDxfId="69"/>
    <tableColumn id="11" xr3:uid="{3CE38233-FE76-4970-8433-DB41116A1174}" name="10.03." dataDxfId="68"/>
    <tableColumn id="10" xr3:uid="{5E0BE3AF-8B28-4BFE-8FC4-076F9988A4E8}" name="03.03." dataDxfId="67"/>
    <tableColumn id="9" xr3:uid="{C7394EDA-724D-4024-B6CF-430C321669D5}" name="24.02." dataDxfId="66"/>
    <tableColumn id="8" xr3:uid="{BC653F04-F122-421F-B8DF-C44FB722ADD5}" name="17.02." dataDxfId="65"/>
    <tableColumn id="7" xr3:uid="{A8A2A906-38E1-4903-B6A6-2E64EAF56A3D}" name="10.02." dataDxfId="64"/>
    <tableColumn id="6" xr3:uid="{9DA4D889-BCCE-46B0-B2BC-2C9B69B37AE1}" name="03.02." dataDxfId="63"/>
    <tableColumn id="5" xr3:uid="{89BEC0E4-E832-4854-BCC3-D44EC805B952}" name="27.01." dataDxfId="62"/>
    <tableColumn id="3" xr3:uid="{29BBA1A4-E900-4AEA-9654-E92388475F9D}" name="20.01." dataDxfId="61"/>
    <tableColumn id="56" xr3:uid="{6857F6B0-55B9-4141-8B7A-50E746853B1D}" name="06.01." dataDxfId="6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ACE2B1-E163-410D-B826-5F2FD5ED5BAA}" name="Tabelle2" displayName="Tabelle2" ref="A1:BD245" totalsRowShown="0" headerRowDxfId="59" dataDxfId="58">
  <sortState xmlns:xlrd2="http://schemas.microsoft.com/office/spreadsheetml/2017/richdata2" ref="A2:BD245">
    <sortCondition descending="1" ref="C1"/>
  </sortState>
  <tableColumns count="56">
    <tableColumn id="1" xr3:uid="{C50503E9-8189-4DAA-A930-F330B55F04BE}" name="Platz" dataDxfId="57"/>
    <tableColumn id="2" xr3:uid="{130A3EA8-358A-4294-8BC4-C14B730E396B}" name="Team"/>
    <tableColumn id="3" xr3:uid="{D933E0D2-D237-464B-A480-66D173B21B75}" name="Punkte" dataDxfId="56">
      <calculatedColumnFormula>SUM(E2:BD2)</calculatedColumnFormula>
    </tableColumn>
    <tableColumn id="43" xr3:uid="{D997E48B-7E3C-4B50-B844-65213375E1BC}" name="Teilnahmen" dataDxfId="55">
      <calculatedColumnFormula>COUNT(Tabelle2[[#This Row],[30.10.]:[bis 23.01.]])</calculatedColumnFormula>
    </tableColumn>
    <tableColumn id="56" xr3:uid="{1D86AC17-291A-451A-8ACB-6746543508B4}" name="30.10." dataDxfId="54"/>
    <tableColumn id="55" xr3:uid="{3823C996-1AF3-44DF-99E0-3A4DDC576D4C}" name="23.12." dataDxfId="53"/>
    <tableColumn id="54" xr3:uid="{BCBEDF02-AC93-4F9A-A5E1-8F0A8ABD0435}" name="16.12." dataDxfId="52"/>
    <tableColumn id="53" xr3:uid="{F01327E2-5085-4F58-8BB3-75AA5AE3E7F6}" name="09.12." dataDxfId="51"/>
    <tableColumn id="52" xr3:uid="{311C9712-59BD-405A-9DF3-24F0AC250977}" name="02.12." dataDxfId="50"/>
    <tableColumn id="51" xr3:uid="{767657A9-651E-44A0-9547-45AAA1A35C16}" name="25.11." dataDxfId="49"/>
    <tableColumn id="50" xr3:uid="{899CC119-7680-4C74-A5A3-F79AECF64C43}" name="18.11." dataDxfId="48"/>
    <tableColumn id="49" xr3:uid="{269F5E56-8F23-4D19-9BA7-56D868ED9226}" name="11.11." dataDxfId="47"/>
    <tableColumn id="48" xr3:uid="{6F566D4F-7980-4498-A6F9-8117E12FD88D}" name="4.11." dataDxfId="46"/>
    <tableColumn id="47" xr3:uid="{76AB2801-67FF-4FD7-A1BF-B412DB456ED4}" name="28.10." dataDxfId="45"/>
    <tableColumn id="46" xr3:uid="{53E05325-2207-4A9F-B78D-0A00F127AD6D}" name="21.10." dataDxfId="44"/>
    <tableColumn id="45" xr3:uid="{2C5365E9-1731-41E9-A21F-03079D44EA56}" name="14.10." dataDxfId="43"/>
    <tableColumn id="44" xr3:uid="{CEDE5EB9-EB50-40A2-870B-97744CA0ACA4}" name="07.10." dataDxfId="42"/>
    <tableColumn id="42" xr3:uid="{ED84636D-3A1C-4A9A-9C57-EE4EB0998B8C}" name="30.09." dataDxfId="41"/>
    <tableColumn id="41" xr3:uid="{AE4E6F21-AC56-42E6-A230-3AF55DDAE83D}" name="25.09." dataDxfId="40"/>
    <tableColumn id="40" xr3:uid="{7BBE8A0E-EA59-4749-878D-F8F11FFF1C60}" name="09.09." dataDxfId="39"/>
    <tableColumn id="39" xr3:uid="{FE3BF706-722C-4DA4-BADE-F43BABFD21C2}" name="02.09." dataDxfId="38"/>
    <tableColumn id="38" xr3:uid="{9E01D260-C5DA-4F82-A66E-1B77C3034344}" name="26.08." dataDxfId="37"/>
    <tableColumn id="37" xr3:uid="{53500BDD-9521-4DAE-BE93-F46B75B0F6DD}" name="19.08." dataDxfId="36"/>
    <tableColumn id="36" xr3:uid="{95F934CB-F8D8-4FD9-9CBF-CB9A13830068}" name="12.08." dataDxfId="35"/>
    <tableColumn id="35" xr3:uid="{7F96C328-25FF-4281-B2F7-2D668874181D}" name="05.08." dataDxfId="34"/>
    <tableColumn id="34" xr3:uid="{73556C1E-1A38-4B40-97EA-1DFD5A964A5F}" name="29.07." dataDxfId="33"/>
    <tableColumn id="33" xr3:uid="{8E1A63C5-249D-43BE-A600-F31D8DA93217}" name="22.07." dataDxfId="32"/>
    <tableColumn id="32" xr3:uid="{12209E3E-B71D-429D-9E98-16CB9EAB3B34}" name="15.07." dataDxfId="31"/>
    <tableColumn id="31" xr3:uid="{E21AD359-50E1-46AB-9E0F-DAB0B896D1DE}" name="08.07." dataDxfId="30"/>
    <tableColumn id="30" xr3:uid="{A065B2A5-5D4E-4DC0-88C0-C1ADC08BC37C}" name="01.07." dataDxfId="29"/>
    <tableColumn id="29" xr3:uid="{22B625E6-CF41-4539-B63C-84B24A10B95D}" name="24.06." dataDxfId="28"/>
    <tableColumn id="28" xr3:uid="{86C25308-220D-4CFE-B0D0-B0AD2BF7F209}" name="29.10." dataDxfId="27"/>
    <tableColumn id="27" xr3:uid="{8E563CBF-FAAF-4122-9725-ACB6714C96F0}" name="22.10." dataDxfId="26"/>
    <tableColumn id="26" xr3:uid="{7079FBE5-D0E3-44D4-8C93-F1994A049382}" name="15.10." dataDxfId="25"/>
    <tableColumn id="25" xr3:uid="{F23A4609-1C91-49F1-B423-8C149117BD87}" name="08.10." dataDxfId="24"/>
    <tableColumn id="24" xr3:uid="{0B4C19E8-43A7-491A-93D1-F91E6A0DC5F3}" name="01.10." dataDxfId="23"/>
    <tableColumn id="23" xr3:uid="{56AF68AC-55C8-49C7-A17E-453F996F540B}" name="24.09." dataDxfId="22"/>
    <tableColumn id="22" xr3:uid="{27519F6D-527D-4A14-9B9B-A73DD28F03E4}" name="17.09." dataDxfId="21"/>
    <tableColumn id="21" xr3:uid="{2E36E0F4-DDF6-4416-AC20-BB1C11D34648}" name="03.09." dataDxfId="20"/>
    <tableColumn id="20" xr3:uid="{B3000B62-B2EC-4967-A5AC-94C2710D2677}" name="27.08." dataDxfId="19"/>
    <tableColumn id="19" xr3:uid="{80D15D75-E7F0-43B0-803D-320CB95FB0FC}" name="20.08." dataDxfId="18"/>
    <tableColumn id="18" xr3:uid="{B3CD6FB7-C9AE-427A-B351-27C9263337A8}" name="13.08." dataDxfId="17"/>
    <tableColumn id="16" xr3:uid="{211B1EC8-4A4C-4106-A683-2443B6DA22D9}" name="06.08." dataDxfId="16"/>
    <tableColumn id="14" xr3:uid="{85C862DB-3D29-4405-94B7-F17268D8B4A2}" name="30.07." dataDxfId="15"/>
    <tableColumn id="4" xr3:uid="{4C5483E1-0F71-4456-B67F-639FDEE7239A}" name="23.07." dataDxfId="14"/>
    <tableColumn id="15" xr3:uid="{6F6A72DC-CDE7-4F39-A5D9-ACF5F36C944D}" name="16.07." dataDxfId="13"/>
    <tableColumn id="17" xr3:uid="{1389343C-D6AA-4233-AD87-4C88305E3948}" name="09.07." dataDxfId="12"/>
    <tableColumn id="5" xr3:uid="{B7ABFB27-8A92-4C32-9078-78E50978A1AF}" name="02.07." dataDxfId="11"/>
    <tableColumn id="6" xr3:uid="{361252C1-A788-4646-AA9C-F5C29EB60127}" name="26.06." dataDxfId="10"/>
    <tableColumn id="7" xr3:uid="{D2FBD160-1E64-4734-ADE6-C6698B01309B}" name="12.03." dataDxfId="9"/>
    <tableColumn id="8" xr3:uid="{19FA072B-00E7-4C01-BD1E-18CF9E45FFAC}" name="05.03." dataDxfId="8"/>
    <tableColumn id="9" xr3:uid="{AB3EAAF6-749A-4159-A350-5C39DAC96E54}" name="27.02." dataDxfId="7"/>
    <tableColumn id="10" xr3:uid="{C604DFB0-CF99-4556-9A10-FBDC409A408C}" name="20.02." dataDxfId="6"/>
    <tableColumn id="11" xr3:uid="{E5FA4FC7-7931-4931-8420-B326588FFE78}" name="13.02." dataDxfId="5"/>
    <tableColumn id="12" xr3:uid="{82DFEA61-21E3-4687-A072-2B5FDAC03295}" name="30.01." dataDxfId="4"/>
    <tableColumn id="13" xr3:uid="{2AC6FF04-46DB-4B57-B6EA-29838E5DF9F5}" name="bis 23.01." dataDxfId="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C256" totalsRowShown="0">
  <tableColumns count="3">
    <tableColumn id="1" xr3:uid="{00000000-0010-0000-0000-000001000000}" name="Platz" dataDxfId="2"/>
    <tableColumn id="2" xr3:uid="{00000000-0010-0000-0000-000002000000}" name="Team"/>
    <tableColumn id="3" xr3:uid="{00000000-0010-0000-0000-000003000000}" name="Punkte" dataDxfId="1" totalsRow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79226-EB20-43AA-9EC4-1DEF2E61BA8B}">
  <dimension ref="A1:AT281"/>
  <sheetViews>
    <sheetView tabSelected="1" topLeftCell="A259" zoomScaleNormal="100" workbookViewId="0">
      <selection sqref="A1:D279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39" width="6.140625" style="1" bestFit="1" customWidth="1"/>
    <col min="40" max="41" width="6.140625" bestFit="1" customWidth="1"/>
  </cols>
  <sheetData>
    <row r="1" spans="1:46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1378</v>
      </c>
      <c r="F1" s="27" t="s">
        <v>1372</v>
      </c>
      <c r="G1" s="27" t="s">
        <v>1360</v>
      </c>
      <c r="H1" s="27" t="s">
        <v>1359</v>
      </c>
      <c r="I1" s="27" t="s">
        <v>1356</v>
      </c>
      <c r="J1" s="27" t="s">
        <v>1348</v>
      </c>
      <c r="K1" s="27" t="s">
        <v>1343</v>
      </c>
      <c r="L1" s="27" t="s">
        <v>1337</v>
      </c>
      <c r="M1" s="27" t="s">
        <v>1330</v>
      </c>
      <c r="N1" s="27" t="s">
        <v>1324</v>
      </c>
      <c r="O1" s="27" t="s">
        <v>1314</v>
      </c>
      <c r="P1" s="27" t="s">
        <v>1307</v>
      </c>
      <c r="Q1" s="27" t="s">
        <v>1293</v>
      </c>
      <c r="R1" s="27" t="s">
        <v>1292</v>
      </c>
      <c r="S1" s="27" t="s">
        <v>1286</v>
      </c>
      <c r="T1" s="27" t="s">
        <v>1281</v>
      </c>
      <c r="U1" s="27" t="s">
        <v>1274</v>
      </c>
      <c r="V1" s="27" t="s">
        <v>1267</v>
      </c>
      <c r="W1" s="27" t="s">
        <v>1262</v>
      </c>
      <c r="X1" s="27" t="s">
        <v>1251</v>
      </c>
      <c r="Y1" s="27" t="s">
        <v>1250</v>
      </c>
      <c r="Z1" s="27" t="s">
        <v>1236</v>
      </c>
      <c r="AA1" s="27" t="s">
        <v>1237</v>
      </c>
      <c r="AB1" s="27" t="s">
        <v>1233</v>
      </c>
      <c r="AC1" s="27" t="s">
        <v>1230</v>
      </c>
      <c r="AD1" s="27" t="s">
        <v>1225</v>
      </c>
      <c r="AE1" s="27" t="s">
        <v>1211</v>
      </c>
      <c r="AF1" s="27" t="s">
        <v>1210</v>
      </c>
      <c r="AG1" s="27" t="s">
        <v>1205</v>
      </c>
      <c r="AH1" s="27" t="s">
        <v>1199</v>
      </c>
      <c r="AI1" s="27" t="s">
        <v>1160</v>
      </c>
      <c r="AJ1" s="28" t="s">
        <v>1154</v>
      </c>
      <c r="AK1" s="27" t="s">
        <v>1145</v>
      </c>
      <c r="AL1" s="27" t="s">
        <v>1143</v>
      </c>
      <c r="AM1" s="27" t="s">
        <v>1134</v>
      </c>
      <c r="AN1" s="27" t="s">
        <v>1129</v>
      </c>
      <c r="AO1" s="27" t="s">
        <v>1122</v>
      </c>
      <c r="AP1" s="27" t="s">
        <v>1116</v>
      </c>
      <c r="AQ1" s="27" t="s">
        <v>1109</v>
      </c>
      <c r="AR1" s="27" t="s">
        <v>1098</v>
      </c>
      <c r="AS1" s="27" t="s">
        <v>1089</v>
      </c>
      <c r="AT1" s="27" t="s">
        <v>1079</v>
      </c>
    </row>
    <row r="2" spans="1:46" x14ac:dyDescent="0.25">
      <c r="A2" s="1">
        <v>1</v>
      </c>
      <c r="B2" t="s">
        <v>62</v>
      </c>
      <c r="C2" s="1">
        <f t="shared" ref="C2:C65" si="0">SUM(E2:AT2)</f>
        <v>1211</v>
      </c>
      <c r="D2" s="1">
        <f t="shared" ref="D2:D65" si="1">COUNT(E2:AT2)</f>
        <v>42</v>
      </c>
      <c r="E2" s="1">
        <v>17</v>
      </c>
      <c r="F2" s="1">
        <v>32</v>
      </c>
      <c r="G2" s="1">
        <v>19</v>
      </c>
      <c r="H2" s="1">
        <v>25</v>
      </c>
      <c r="I2" s="1">
        <v>22</v>
      </c>
      <c r="J2" s="1">
        <v>26</v>
      </c>
      <c r="K2" s="1">
        <v>35</v>
      </c>
      <c r="L2" s="1">
        <v>39</v>
      </c>
      <c r="M2" s="1">
        <v>25</v>
      </c>
      <c r="N2" s="1">
        <v>26</v>
      </c>
      <c r="O2" s="1">
        <v>23</v>
      </c>
      <c r="P2" s="1">
        <v>25</v>
      </c>
      <c r="Q2" s="1">
        <v>36</v>
      </c>
      <c r="R2" s="1">
        <v>22</v>
      </c>
      <c r="S2" s="1">
        <v>40</v>
      </c>
      <c r="T2" s="1">
        <v>26</v>
      </c>
      <c r="U2" s="1">
        <v>26</v>
      </c>
      <c r="V2" s="1">
        <v>27</v>
      </c>
      <c r="W2" s="1">
        <v>37</v>
      </c>
      <c r="X2" s="1">
        <v>31</v>
      </c>
      <c r="Y2" s="1">
        <v>32</v>
      </c>
      <c r="Z2" s="1">
        <v>31</v>
      </c>
      <c r="AA2" s="1">
        <v>26</v>
      </c>
      <c r="AB2" s="1">
        <v>33</v>
      </c>
      <c r="AC2" s="1">
        <v>30</v>
      </c>
      <c r="AD2" s="1">
        <v>22</v>
      </c>
      <c r="AE2" s="1">
        <v>25</v>
      </c>
      <c r="AF2" s="1">
        <v>35</v>
      </c>
      <c r="AG2" s="1">
        <v>27</v>
      </c>
      <c r="AH2" s="1">
        <v>36</v>
      </c>
      <c r="AI2" s="1">
        <v>27</v>
      </c>
      <c r="AJ2" s="1">
        <v>32</v>
      </c>
      <c r="AK2" s="1">
        <v>35</v>
      </c>
      <c r="AL2" s="1">
        <v>27</v>
      </c>
      <c r="AM2" s="1">
        <v>28</v>
      </c>
      <c r="AN2" s="1">
        <v>22</v>
      </c>
      <c r="AO2" s="1">
        <v>30</v>
      </c>
      <c r="AP2" s="1">
        <v>35</v>
      </c>
      <c r="AQ2" s="1">
        <v>25</v>
      </c>
      <c r="AR2" s="1">
        <v>29</v>
      </c>
      <c r="AS2" s="1">
        <v>27</v>
      </c>
      <c r="AT2" s="1">
        <v>38</v>
      </c>
    </row>
    <row r="3" spans="1:46" x14ac:dyDescent="0.25">
      <c r="A3" s="1">
        <v>2</v>
      </c>
      <c r="B3" t="s">
        <v>839</v>
      </c>
      <c r="C3" s="1">
        <f t="shared" si="0"/>
        <v>1195</v>
      </c>
      <c r="D3" s="1">
        <f t="shared" si="1"/>
        <v>42</v>
      </c>
      <c r="E3" s="1">
        <v>23</v>
      </c>
      <c r="F3" s="1">
        <v>25</v>
      </c>
      <c r="G3" s="1">
        <v>26</v>
      </c>
      <c r="H3" s="1">
        <v>26</v>
      </c>
      <c r="I3" s="1">
        <v>31</v>
      </c>
      <c r="J3" s="1">
        <v>35</v>
      </c>
      <c r="K3" s="1">
        <v>30</v>
      </c>
      <c r="L3" s="1">
        <v>42</v>
      </c>
      <c r="M3" s="1">
        <v>26</v>
      </c>
      <c r="N3" s="1">
        <v>25</v>
      </c>
      <c r="O3" s="1">
        <v>21</v>
      </c>
      <c r="P3" s="1">
        <v>32</v>
      </c>
      <c r="Q3" s="1">
        <v>35</v>
      </c>
      <c r="R3" s="1">
        <v>16</v>
      </c>
      <c r="S3" s="1">
        <v>34</v>
      </c>
      <c r="T3" s="1">
        <v>24</v>
      </c>
      <c r="U3" s="1">
        <v>24</v>
      </c>
      <c r="V3" s="1">
        <v>23</v>
      </c>
      <c r="W3" s="1">
        <v>43</v>
      </c>
      <c r="X3" s="1">
        <v>38</v>
      </c>
      <c r="Y3" s="1">
        <v>35</v>
      </c>
      <c r="Z3" s="1">
        <v>33</v>
      </c>
      <c r="AA3" s="1">
        <v>25</v>
      </c>
      <c r="AB3" s="1">
        <v>31</v>
      </c>
      <c r="AC3" s="1">
        <v>20</v>
      </c>
      <c r="AD3" s="1">
        <v>20</v>
      </c>
      <c r="AE3" s="1">
        <v>24</v>
      </c>
      <c r="AF3" s="1">
        <v>31</v>
      </c>
      <c r="AG3" s="1">
        <v>23</v>
      </c>
      <c r="AH3" s="1">
        <v>29</v>
      </c>
      <c r="AI3" s="1">
        <v>31</v>
      </c>
      <c r="AJ3" s="1">
        <v>21</v>
      </c>
      <c r="AK3" s="1">
        <v>26</v>
      </c>
      <c r="AL3" s="1">
        <v>22</v>
      </c>
      <c r="AM3" s="1">
        <v>35</v>
      </c>
      <c r="AN3" s="1">
        <v>26</v>
      </c>
      <c r="AO3" s="1">
        <v>24</v>
      </c>
      <c r="AP3" s="1">
        <v>38</v>
      </c>
      <c r="AQ3" s="1">
        <v>26</v>
      </c>
      <c r="AR3" s="1">
        <v>32</v>
      </c>
      <c r="AS3" s="1">
        <v>29</v>
      </c>
      <c r="AT3" s="1">
        <v>35</v>
      </c>
    </row>
    <row r="4" spans="1:46" x14ac:dyDescent="0.25">
      <c r="A4" s="1">
        <v>3</v>
      </c>
      <c r="B4" t="s">
        <v>59</v>
      </c>
      <c r="C4" s="1">
        <f t="shared" si="0"/>
        <v>1182</v>
      </c>
      <c r="D4" s="1">
        <f t="shared" si="1"/>
        <v>42</v>
      </c>
      <c r="E4" s="1">
        <v>20</v>
      </c>
      <c r="F4" s="1">
        <v>32</v>
      </c>
      <c r="G4" s="1">
        <v>20</v>
      </c>
      <c r="H4" s="1">
        <v>24</v>
      </c>
      <c r="I4" s="1">
        <v>25</v>
      </c>
      <c r="J4" s="1">
        <v>31</v>
      </c>
      <c r="K4" s="1">
        <v>34</v>
      </c>
      <c r="L4" s="1">
        <v>34</v>
      </c>
      <c r="M4" s="1">
        <v>31</v>
      </c>
      <c r="N4" s="1">
        <v>27</v>
      </c>
      <c r="O4" s="1">
        <v>22</v>
      </c>
      <c r="P4" s="1">
        <v>27</v>
      </c>
      <c r="Q4" s="1">
        <v>32</v>
      </c>
      <c r="R4" s="1">
        <v>11</v>
      </c>
      <c r="S4" s="1">
        <v>31</v>
      </c>
      <c r="T4" s="1">
        <v>28</v>
      </c>
      <c r="U4" s="1">
        <v>22</v>
      </c>
      <c r="V4" s="1">
        <v>28</v>
      </c>
      <c r="W4" s="1">
        <v>43</v>
      </c>
      <c r="X4" s="1">
        <v>31</v>
      </c>
      <c r="Y4" s="1">
        <v>29</v>
      </c>
      <c r="Z4" s="1">
        <v>33</v>
      </c>
      <c r="AA4" s="1">
        <v>26</v>
      </c>
      <c r="AB4" s="1">
        <v>34</v>
      </c>
      <c r="AC4" s="1">
        <v>22</v>
      </c>
      <c r="AD4" s="1">
        <v>16</v>
      </c>
      <c r="AE4" s="1">
        <v>26</v>
      </c>
      <c r="AF4" s="1">
        <v>33</v>
      </c>
      <c r="AG4" s="1">
        <v>34</v>
      </c>
      <c r="AH4" s="1">
        <v>31</v>
      </c>
      <c r="AI4" s="1">
        <v>24</v>
      </c>
      <c r="AJ4" s="1">
        <v>31</v>
      </c>
      <c r="AK4" s="1">
        <v>36</v>
      </c>
      <c r="AL4" s="1">
        <v>21</v>
      </c>
      <c r="AM4" s="1">
        <v>22</v>
      </c>
      <c r="AN4" s="1">
        <v>28</v>
      </c>
      <c r="AO4" s="1">
        <v>29</v>
      </c>
      <c r="AP4" s="1">
        <v>32</v>
      </c>
      <c r="AQ4" s="1">
        <v>23</v>
      </c>
      <c r="AR4" s="1">
        <v>31</v>
      </c>
      <c r="AS4" s="1">
        <v>30</v>
      </c>
      <c r="AT4" s="1">
        <v>38</v>
      </c>
    </row>
    <row r="5" spans="1:46" x14ac:dyDescent="0.25">
      <c r="A5" s="1">
        <v>4</v>
      </c>
      <c r="B5" t="s">
        <v>854</v>
      </c>
      <c r="C5" s="1">
        <f t="shared" si="0"/>
        <v>1161</v>
      </c>
      <c r="D5" s="1">
        <f t="shared" si="1"/>
        <v>42</v>
      </c>
      <c r="E5" s="1">
        <v>13</v>
      </c>
      <c r="F5" s="1">
        <v>29</v>
      </c>
      <c r="G5" s="1">
        <v>24</v>
      </c>
      <c r="H5" s="1">
        <v>24</v>
      </c>
      <c r="I5" s="1">
        <v>27</v>
      </c>
      <c r="J5" s="1">
        <v>35</v>
      </c>
      <c r="K5" s="1">
        <v>28</v>
      </c>
      <c r="L5" s="1">
        <v>40</v>
      </c>
      <c r="M5" s="1">
        <v>34</v>
      </c>
      <c r="N5" s="1">
        <v>30</v>
      </c>
      <c r="O5" s="1">
        <v>21</v>
      </c>
      <c r="P5" s="1">
        <v>28</v>
      </c>
      <c r="Q5" s="1">
        <v>40</v>
      </c>
      <c r="R5" s="1">
        <v>16</v>
      </c>
      <c r="S5" s="1">
        <v>34</v>
      </c>
      <c r="T5" s="1">
        <v>25</v>
      </c>
      <c r="U5" s="1">
        <v>19</v>
      </c>
      <c r="V5" s="1">
        <v>24</v>
      </c>
      <c r="W5" s="1">
        <v>48</v>
      </c>
      <c r="X5" s="1">
        <v>26</v>
      </c>
      <c r="Y5" s="1">
        <v>31</v>
      </c>
      <c r="Z5" s="1">
        <v>33</v>
      </c>
      <c r="AA5" s="1">
        <v>21</v>
      </c>
      <c r="AB5" s="1">
        <v>31</v>
      </c>
      <c r="AC5" s="1">
        <v>23</v>
      </c>
      <c r="AD5" s="1">
        <v>18</v>
      </c>
      <c r="AE5" s="1">
        <v>26</v>
      </c>
      <c r="AF5" s="1">
        <v>29</v>
      </c>
      <c r="AG5" s="1">
        <v>33</v>
      </c>
      <c r="AH5" s="1">
        <v>35</v>
      </c>
      <c r="AI5" s="1">
        <v>22</v>
      </c>
      <c r="AJ5" s="1">
        <v>23</v>
      </c>
      <c r="AK5" s="1">
        <v>30</v>
      </c>
      <c r="AL5" s="1">
        <v>25</v>
      </c>
      <c r="AM5" s="1">
        <v>32</v>
      </c>
      <c r="AN5" s="1">
        <v>21</v>
      </c>
      <c r="AO5" s="1">
        <v>25</v>
      </c>
      <c r="AP5" s="1">
        <v>29</v>
      </c>
      <c r="AQ5" s="1">
        <v>24</v>
      </c>
      <c r="AR5" s="1">
        <v>25</v>
      </c>
      <c r="AS5" s="1">
        <v>25</v>
      </c>
      <c r="AT5" s="1">
        <v>35</v>
      </c>
    </row>
    <row r="6" spans="1:46" x14ac:dyDescent="0.25">
      <c r="A6" s="1">
        <v>5</v>
      </c>
      <c r="B6" t="s">
        <v>797</v>
      </c>
      <c r="C6" s="1">
        <f t="shared" si="0"/>
        <v>1151</v>
      </c>
      <c r="D6" s="1">
        <f t="shared" si="1"/>
        <v>42</v>
      </c>
      <c r="E6" s="1">
        <v>21</v>
      </c>
      <c r="F6" s="1">
        <v>33</v>
      </c>
      <c r="G6" s="1">
        <v>18</v>
      </c>
      <c r="H6" s="1">
        <v>25</v>
      </c>
      <c r="I6" s="1">
        <v>24</v>
      </c>
      <c r="J6" s="1">
        <v>26</v>
      </c>
      <c r="K6" s="1">
        <v>18</v>
      </c>
      <c r="L6" s="1">
        <v>37</v>
      </c>
      <c r="M6" s="1">
        <v>25</v>
      </c>
      <c r="N6" s="1">
        <v>21</v>
      </c>
      <c r="O6" s="1">
        <v>24</v>
      </c>
      <c r="P6" s="1">
        <v>31</v>
      </c>
      <c r="Q6" s="1">
        <v>32</v>
      </c>
      <c r="R6" s="1">
        <v>19</v>
      </c>
      <c r="S6" s="1">
        <v>27</v>
      </c>
      <c r="T6" s="1">
        <v>29</v>
      </c>
      <c r="U6" s="1">
        <v>20</v>
      </c>
      <c r="V6" s="1">
        <v>24</v>
      </c>
      <c r="W6" s="1">
        <v>40</v>
      </c>
      <c r="X6" s="1">
        <v>32</v>
      </c>
      <c r="Y6" s="1">
        <v>26</v>
      </c>
      <c r="Z6" s="1">
        <v>28</v>
      </c>
      <c r="AA6" s="1">
        <v>24</v>
      </c>
      <c r="AB6" s="1">
        <v>37</v>
      </c>
      <c r="AC6" s="1">
        <v>23</v>
      </c>
      <c r="AD6" s="1">
        <v>26</v>
      </c>
      <c r="AE6" s="1">
        <v>26</v>
      </c>
      <c r="AF6" s="1">
        <v>34</v>
      </c>
      <c r="AG6" s="1">
        <v>20</v>
      </c>
      <c r="AH6" s="1">
        <v>34</v>
      </c>
      <c r="AI6" s="1">
        <v>27</v>
      </c>
      <c r="AJ6" s="1">
        <v>30</v>
      </c>
      <c r="AK6" s="1">
        <v>38</v>
      </c>
      <c r="AL6" s="1">
        <v>27</v>
      </c>
      <c r="AM6" s="1">
        <v>26</v>
      </c>
      <c r="AN6" s="1">
        <v>24</v>
      </c>
      <c r="AO6" s="1">
        <v>27</v>
      </c>
      <c r="AP6" s="1">
        <v>37</v>
      </c>
      <c r="AQ6" s="1">
        <v>23</v>
      </c>
      <c r="AR6" s="1">
        <v>31</v>
      </c>
      <c r="AS6" s="1">
        <v>23</v>
      </c>
      <c r="AT6" s="1">
        <v>34</v>
      </c>
    </row>
    <row r="7" spans="1:46" x14ac:dyDescent="0.25">
      <c r="A7" s="1">
        <v>6</v>
      </c>
      <c r="B7" t="s">
        <v>87</v>
      </c>
      <c r="C7" s="1">
        <f t="shared" si="0"/>
        <v>1109</v>
      </c>
      <c r="D7" s="1">
        <f t="shared" si="1"/>
        <v>42</v>
      </c>
      <c r="E7" s="1">
        <v>18</v>
      </c>
      <c r="F7" s="1">
        <v>27</v>
      </c>
      <c r="G7" s="1">
        <v>21</v>
      </c>
      <c r="H7" s="1">
        <v>21</v>
      </c>
      <c r="I7" s="1">
        <v>24</v>
      </c>
      <c r="J7" s="1">
        <v>35</v>
      </c>
      <c r="K7" s="1">
        <v>27</v>
      </c>
      <c r="L7" s="1">
        <v>37</v>
      </c>
      <c r="M7" s="1">
        <v>29</v>
      </c>
      <c r="N7" s="1">
        <v>24</v>
      </c>
      <c r="O7" s="1">
        <v>27</v>
      </c>
      <c r="P7" s="1">
        <v>31</v>
      </c>
      <c r="Q7" s="1">
        <v>31</v>
      </c>
      <c r="R7" s="1">
        <v>14</v>
      </c>
      <c r="S7" s="1">
        <v>32</v>
      </c>
      <c r="T7" s="1">
        <v>22</v>
      </c>
      <c r="U7" s="1">
        <v>25</v>
      </c>
      <c r="V7" s="1">
        <v>22</v>
      </c>
      <c r="W7" s="1">
        <v>46</v>
      </c>
      <c r="X7" s="1">
        <v>32</v>
      </c>
      <c r="Y7" s="1">
        <v>28</v>
      </c>
      <c r="Z7" s="1">
        <v>24</v>
      </c>
      <c r="AA7" s="1">
        <v>25</v>
      </c>
      <c r="AB7" s="1">
        <v>35</v>
      </c>
      <c r="AC7" s="1">
        <v>21</v>
      </c>
      <c r="AD7" s="1">
        <v>17</v>
      </c>
      <c r="AE7" s="1">
        <v>15</v>
      </c>
      <c r="AF7" s="1">
        <v>30</v>
      </c>
      <c r="AG7" s="1">
        <v>26</v>
      </c>
      <c r="AH7" s="1">
        <v>31</v>
      </c>
      <c r="AI7" s="1">
        <v>26</v>
      </c>
      <c r="AJ7" s="1">
        <v>27</v>
      </c>
      <c r="AK7" s="1">
        <v>27</v>
      </c>
      <c r="AL7" s="1">
        <v>15</v>
      </c>
      <c r="AM7" s="1">
        <v>21</v>
      </c>
      <c r="AN7" s="1">
        <v>23</v>
      </c>
      <c r="AO7" s="1">
        <v>30</v>
      </c>
      <c r="AP7" s="1">
        <v>33</v>
      </c>
      <c r="AQ7" s="1">
        <v>25</v>
      </c>
      <c r="AR7" s="1">
        <v>29</v>
      </c>
      <c r="AS7" s="1">
        <v>25</v>
      </c>
      <c r="AT7" s="1">
        <v>31</v>
      </c>
    </row>
    <row r="8" spans="1:46" x14ac:dyDescent="0.25">
      <c r="A8" s="1">
        <v>7</v>
      </c>
      <c r="B8" t="s">
        <v>1119</v>
      </c>
      <c r="C8" s="1">
        <f t="shared" si="0"/>
        <v>975</v>
      </c>
      <c r="D8" s="1">
        <f t="shared" si="1"/>
        <v>42</v>
      </c>
      <c r="E8" s="1">
        <v>11</v>
      </c>
      <c r="F8" s="1">
        <v>19</v>
      </c>
      <c r="G8" s="1">
        <v>13</v>
      </c>
      <c r="H8" s="1">
        <v>19</v>
      </c>
      <c r="I8" s="1">
        <v>21</v>
      </c>
      <c r="J8" s="1">
        <v>21</v>
      </c>
      <c r="K8" s="1">
        <v>28</v>
      </c>
      <c r="L8" s="1">
        <v>40</v>
      </c>
      <c r="M8" s="1">
        <v>20</v>
      </c>
      <c r="N8" s="1">
        <v>28</v>
      </c>
      <c r="O8" s="1">
        <v>24</v>
      </c>
      <c r="P8" s="1">
        <v>24</v>
      </c>
      <c r="Q8" s="1">
        <v>27</v>
      </c>
      <c r="R8" s="1">
        <v>11</v>
      </c>
      <c r="S8" s="1">
        <v>29</v>
      </c>
      <c r="T8" s="1">
        <v>25</v>
      </c>
      <c r="U8" s="1">
        <v>21</v>
      </c>
      <c r="V8" s="1">
        <v>22</v>
      </c>
      <c r="W8" s="1">
        <v>48</v>
      </c>
      <c r="X8" s="1">
        <v>20</v>
      </c>
      <c r="Y8" s="1">
        <v>24</v>
      </c>
      <c r="Z8" s="1">
        <v>32</v>
      </c>
      <c r="AA8" s="1">
        <v>16</v>
      </c>
      <c r="AB8" s="1">
        <v>24</v>
      </c>
      <c r="AC8" s="1">
        <v>15</v>
      </c>
      <c r="AD8" s="1">
        <v>23</v>
      </c>
      <c r="AE8" s="1">
        <v>15</v>
      </c>
      <c r="AF8" s="1">
        <v>28</v>
      </c>
      <c r="AG8" s="1">
        <v>26</v>
      </c>
      <c r="AH8" s="1">
        <v>24</v>
      </c>
      <c r="AI8" s="1">
        <v>16</v>
      </c>
      <c r="AJ8" s="1">
        <v>20</v>
      </c>
      <c r="AK8" s="1">
        <v>30</v>
      </c>
      <c r="AL8" s="1">
        <v>16</v>
      </c>
      <c r="AM8" s="1">
        <v>23</v>
      </c>
      <c r="AN8" s="1">
        <v>25</v>
      </c>
      <c r="AO8" s="1">
        <v>23</v>
      </c>
      <c r="AP8" s="1">
        <v>24</v>
      </c>
      <c r="AQ8" s="1">
        <v>23</v>
      </c>
      <c r="AR8" s="1">
        <v>22</v>
      </c>
      <c r="AS8" s="1">
        <v>22</v>
      </c>
      <c r="AT8" s="1">
        <v>33</v>
      </c>
    </row>
    <row r="9" spans="1:46" x14ac:dyDescent="0.25">
      <c r="A9" s="1">
        <v>8</v>
      </c>
      <c r="B9" t="s">
        <v>540</v>
      </c>
      <c r="C9" s="1">
        <f t="shared" si="0"/>
        <v>1013</v>
      </c>
      <c r="D9" s="1">
        <f t="shared" si="1"/>
        <v>41</v>
      </c>
      <c r="E9" s="1">
        <v>20</v>
      </c>
      <c r="F9" s="1">
        <v>17</v>
      </c>
      <c r="G9" s="1">
        <v>20</v>
      </c>
      <c r="H9" s="1">
        <v>18</v>
      </c>
      <c r="I9" s="1">
        <v>21</v>
      </c>
      <c r="J9" s="1">
        <v>23</v>
      </c>
      <c r="K9" s="1">
        <v>28</v>
      </c>
      <c r="L9" s="1">
        <v>36</v>
      </c>
      <c r="M9" s="1">
        <v>28</v>
      </c>
      <c r="N9" s="1">
        <v>28</v>
      </c>
      <c r="O9" s="1">
        <v>21</v>
      </c>
      <c r="P9" s="1">
        <v>26</v>
      </c>
      <c r="Q9" s="1">
        <v>27</v>
      </c>
      <c r="R9" s="1">
        <v>23</v>
      </c>
      <c r="S9" s="1">
        <v>33</v>
      </c>
      <c r="T9" s="1">
        <v>20</v>
      </c>
      <c r="U9" s="1">
        <v>23</v>
      </c>
      <c r="V9" s="1">
        <v>20</v>
      </c>
      <c r="W9" s="1">
        <v>35</v>
      </c>
      <c r="X9" s="1">
        <v>28</v>
      </c>
      <c r="Y9" s="1">
        <v>30</v>
      </c>
      <c r="AA9" s="1">
        <v>21</v>
      </c>
      <c r="AB9" s="1">
        <v>32</v>
      </c>
      <c r="AC9" s="1">
        <v>18</v>
      </c>
      <c r="AD9" s="1">
        <v>22</v>
      </c>
      <c r="AE9" s="1">
        <v>15</v>
      </c>
      <c r="AF9" s="1">
        <v>31</v>
      </c>
      <c r="AG9" s="1">
        <v>19</v>
      </c>
      <c r="AH9" s="1">
        <v>25</v>
      </c>
      <c r="AI9" s="1">
        <v>22</v>
      </c>
      <c r="AJ9" s="1">
        <v>27</v>
      </c>
      <c r="AK9" s="1">
        <v>31</v>
      </c>
      <c r="AL9" s="1">
        <v>25</v>
      </c>
      <c r="AM9" s="1">
        <v>25</v>
      </c>
      <c r="AN9" s="1">
        <v>22</v>
      </c>
      <c r="AO9" s="1">
        <v>17</v>
      </c>
      <c r="AP9" s="1">
        <v>33</v>
      </c>
      <c r="AQ9" s="1">
        <v>23</v>
      </c>
      <c r="AR9" s="1">
        <v>28</v>
      </c>
      <c r="AS9" s="1">
        <v>23</v>
      </c>
      <c r="AT9" s="1">
        <v>29</v>
      </c>
    </row>
    <row r="10" spans="1:46" x14ac:dyDescent="0.25">
      <c r="A10" s="1">
        <v>9</v>
      </c>
      <c r="B10" t="s">
        <v>1087</v>
      </c>
      <c r="C10" s="1">
        <f t="shared" si="0"/>
        <v>923</v>
      </c>
      <c r="D10" s="1">
        <f t="shared" si="1"/>
        <v>38</v>
      </c>
      <c r="E10" s="1">
        <v>15</v>
      </c>
      <c r="F10" s="1">
        <v>21</v>
      </c>
      <c r="G10" s="1">
        <v>18</v>
      </c>
      <c r="I10" s="1">
        <v>19</v>
      </c>
      <c r="J10" s="1">
        <v>23</v>
      </c>
      <c r="L10" s="1">
        <v>33</v>
      </c>
      <c r="N10" s="1">
        <v>21</v>
      </c>
      <c r="O10" s="1">
        <v>16</v>
      </c>
      <c r="P10" s="1">
        <v>24</v>
      </c>
      <c r="Q10" s="1">
        <v>28</v>
      </c>
      <c r="R10" s="1">
        <v>17</v>
      </c>
      <c r="S10" s="1">
        <v>29</v>
      </c>
      <c r="U10" s="1">
        <v>22</v>
      </c>
      <c r="V10" s="1">
        <v>22</v>
      </c>
      <c r="W10" s="1">
        <v>34</v>
      </c>
      <c r="X10" s="1">
        <v>31</v>
      </c>
      <c r="Y10" s="1">
        <v>20</v>
      </c>
      <c r="Z10" s="1">
        <v>26</v>
      </c>
      <c r="AA10" s="1">
        <v>22</v>
      </c>
      <c r="AB10" s="1">
        <v>27</v>
      </c>
      <c r="AC10" s="1">
        <v>25</v>
      </c>
      <c r="AD10" s="1">
        <v>18</v>
      </c>
      <c r="AE10" s="1">
        <v>12</v>
      </c>
      <c r="AF10" s="1">
        <v>28</v>
      </c>
      <c r="AG10" s="1">
        <v>23</v>
      </c>
      <c r="AH10" s="1">
        <v>30</v>
      </c>
      <c r="AI10" s="1">
        <v>31</v>
      </c>
      <c r="AJ10" s="1">
        <v>29</v>
      </c>
      <c r="AK10" s="1">
        <v>27</v>
      </c>
      <c r="AL10" s="1">
        <v>21</v>
      </c>
      <c r="AM10" s="1">
        <v>25</v>
      </c>
      <c r="AN10" s="1">
        <v>21</v>
      </c>
      <c r="AO10" s="1">
        <v>30</v>
      </c>
      <c r="AP10" s="1">
        <v>29</v>
      </c>
      <c r="AQ10" s="1">
        <v>20</v>
      </c>
      <c r="AR10" s="1">
        <v>31</v>
      </c>
      <c r="AS10" s="1">
        <v>24</v>
      </c>
      <c r="AT10" s="1">
        <v>31</v>
      </c>
    </row>
    <row r="11" spans="1:46" x14ac:dyDescent="0.25">
      <c r="A11" s="1">
        <v>10</v>
      </c>
      <c r="B11" t="s">
        <v>208</v>
      </c>
      <c r="C11" s="1">
        <f t="shared" si="0"/>
        <v>508</v>
      </c>
      <c r="D11" s="1">
        <f t="shared" si="1"/>
        <v>23</v>
      </c>
      <c r="J11" s="1">
        <v>22</v>
      </c>
      <c r="L11" s="1">
        <v>30</v>
      </c>
      <c r="N11" s="1">
        <v>20</v>
      </c>
      <c r="O11" s="1">
        <v>15</v>
      </c>
      <c r="S11" s="1">
        <v>18</v>
      </c>
      <c r="U11" s="1">
        <v>26</v>
      </c>
      <c r="W11" s="1">
        <v>45</v>
      </c>
      <c r="Z11" s="1">
        <v>23</v>
      </c>
      <c r="AA11" s="1">
        <v>17</v>
      </c>
      <c r="AB11" s="1">
        <v>21</v>
      </c>
      <c r="AD11" s="1">
        <v>12</v>
      </c>
      <c r="AG11" s="1">
        <v>25</v>
      </c>
      <c r="AH11" s="1">
        <v>14</v>
      </c>
      <c r="AI11" s="1">
        <v>22</v>
      </c>
      <c r="AJ11" s="1">
        <v>25</v>
      </c>
      <c r="AK11" s="1">
        <v>28</v>
      </c>
      <c r="AL11" s="1">
        <v>19</v>
      </c>
      <c r="AM11" s="1">
        <v>23</v>
      </c>
      <c r="AN11" s="1">
        <v>13</v>
      </c>
      <c r="AO11" s="1"/>
      <c r="AP11" s="1"/>
      <c r="AQ11" s="1">
        <v>19</v>
      </c>
      <c r="AR11" s="1">
        <v>24</v>
      </c>
      <c r="AS11" s="1">
        <v>22</v>
      </c>
      <c r="AT11" s="1">
        <v>25</v>
      </c>
    </row>
    <row r="12" spans="1:46" x14ac:dyDescent="0.25">
      <c r="A12" s="1">
        <v>11</v>
      </c>
      <c r="B12" t="s">
        <v>85</v>
      </c>
      <c r="C12" s="1">
        <f t="shared" si="0"/>
        <v>436</v>
      </c>
      <c r="D12" s="1">
        <f t="shared" si="1"/>
        <v>20</v>
      </c>
      <c r="F12" s="1">
        <v>22</v>
      </c>
      <c r="H12" s="1">
        <v>13</v>
      </c>
      <c r="M12" s="1">
        <v>23</v>
      </c>
      <c r="O12" s="1">
        <v>19</v>
      </c>
      <c r="R12" s="1">
        <v>18</v>
      </c>
      <c r="S12" s="1">
        <v>19</v>
      </c>
      <c r="W12" s="1">
        <v>33</v>
      </c>
      <c r="Y12" s="1">
        <v>25</v>
      </c>
      <c r="Z12" s="1">
        <v>27</v>
      </c>
      <c r="AC12" s="1">
        <v>12</v>
      </c>
      <c r="AD12" s="1">
        <v>12</v>
      </c>
      <c r="AH12" s="1">
        <v>23</v>
      </c>
      <c r="AI12" s="1">
        <v>21</v>
      </c>
      <c r="AK12" s="1">
        <v>19</v>
      </c>
      <c r="AN12" s="1">
        <v>17</v>
      </c>
      <c r="AO12" s="1">
        <v>23</v>
      </c>
      <c r="AP12" s="1">
        <v>28</v>
      </c>
      <c r="AQ12" s="1">
        <v>20</v>
      </c>
      <c r="AR12" s="1">
        <v>24</v>
      </c>
      <c r="AS12" s="1"/>
      <c r="AT12" s="1">
        <v>38</v>
      </c>
    </row>
    <row r="13" spans="1:46" x14ac:dyDescent="0.25">
      <c r="A13" s="1">
        <v>12</v>
      </c>
      <c r="B13" t="s">
        <v>1088</v>
      </c>
      <c r="C13" s="1">
        <f t="shared" si="0"/>
        <v>366</v>
      </c>
      <c r="D13" s="1">
        <f t="shared" si="1"/>
        <v>20</v>
      </c>
      <c r="E13" s="1">
        <v>18</v>
      </c>
      <c r="H13" s="1">
        <v>17</v>
      </c>
      <c r="I13" s="1">
        <v>18</v>
      </c>
      <c r="J13" s="1">
        <v>18</v>
      </c>
      <c r="M13" s="1">
        <v>23</v>
      </c>
      <c r="N13" s="1">
        <v>17</v>
      </c>
      <c r="P13" s="1">
        <v>19</v>
      </c>
      <c r="R13" s="1">
        <v>18</v>
      </c>
      <c r="T13" s="1">
        <v>15</v>
      </c>
      <c r="Z13" s="1">
        <v>17</v>
      </c>
      <c r="AB13" s="1">
        <v>27</v>
      </c>
      <c r="AC13" s="1">
        <v>17</v>
      </c>
      <c r="AE13" s="1">
        <v>11</v>
      </c>
      <c r="AH13" s="1">
        <v>21</v>
      </c>
      <c r="AI13" s="1">
        <v>21</v>
      </c>
      <c r="AJ13" s="1">
        <v>17</v>
      </c>
      <c r="AM13" s="1">
        <v>17</v>
      </c>
      <c r="AN13" s="1"/>
      <c r="AO13" s="1">
        <v>21</v>
      </c>
      <c r="AP13" s="1"/>
      <c r="AQ13" s="1">
        <v>16</v>
      </c>
      <c r="AR13" s="1"/>
      <c r="AS13" s="1"/>
      <c r="AT13" s="1">
        <v>18</v>
      </c>
    </row>
    <row r="14" spans="1:46" x14ac:dyDescent="0.25">
      <c r="A14" s="1">
        <v>13</v>
      </c>
      <c r="B14" t="s">
        <v>775</v>
      </c>
      <c r="C14" s="1">
        <f t="shared" si="0"/>
        <v>410</v>
      </c>
      <c r="D14" s="1">
        <f t="shared" si="1"/>
        <v>18</v>
      </c>
      <c r="H14" s="1">
        <v>19</v>
      </c>
      <c r="J14" s="1">
        <v>26</v>
      </c>
      <c r="L14" s="1">
        <v>30</v>
      </c>
      <c r="P14" s="1">
        <v>32</v>
      </c>
      <c r="Q14" s="1">
        <v>29</v>
      </c>
      <c r="T14" s="1">
        <v>19</v>
      </c>
      <c r="U14" s="1">
        <v>21</v>
      </c>
      <c r="X14" s="1">
        <v>23</v>
      </c>
      <c r="Z14" s="1">
        <v>15</v>
      </c>
      <c r="AB14" s="1">
        <v>19</v>
      </c>
      <c r="AF14" s="1">
        <v>29</v>
      </c>
      <c r="AI14" s="1">
        <v>22</v>
      </c>
      <c r="AK14" s="1">
        <v>18</v>
      </c>
      <c r="AM14" s="1">
        <v>17</v>
      </c>
      <c r="AN14" s="1">
        <v>18</v>
      </c>
      <c r="AO14" s="1">
        <v>25</v>
      </c>
      <c r="AP14" s="1"/>
      <c r="AQ14" s="1">
        <v>26</v>
      </c>
      <c r="AR14" s="1">
        <v>22</v>
      </c>
      <c r="AS14" s="1"/>
      <c r="AT14" s="1"/>
    </row>
    <row r="15" spans="1:46" x14ac:dyDescent="0.25">
      <c r="A15" s="1">
        <v>14</v>
      </c>
      <c r="B15" t="s">
        <v>109</v>
      </c>
      <c r="C15" s="1">
        <f t="shared" si="0"/>
        <v>483</v>
      </c>
      <c r="D15" s="1">
        <f t="shared" si="1"/>
        <v>17</v>
      </c>
      <c r="F15" s="1">
        <v>34</v>
      </c>
      <c r="H15" s="1">
        <v>18</v>
      </c>
      <c r="J15" s="1">
        <v>31</v>
      </c>
      <c r="K15" s="1">
        <v>36</v>
      </c>
      <c r="L15" s="1">
        <v>41</v>
      </c>
      <c r="T15" s="1">
        <v>29</v>
      </c>
      <c r="V15" s="1">
        <v>29</v>
      </c>
      <c r="X15" s="1">
        <v>31</v>
      </c>
      <c r="Z15" s="1">
        <v>28</v>
      </c>
      <c r="AC15" s="1">
        <v>13</v>
      </c>
      <c r="AD15" s="1">
        <v>18</v>
      </c>
      <c r="AF15" s="1">
        <v>34</v>
      </c>
      <c r="AJ15" s="1">
        <v>32</v>
      </c>
      <c r="AL15" s="1">
        <v>27</v>
      </c>
      <c r="AN15" s="1">
        <v>26</v>
      </c>
      <c r="AO15" s="1"/>
      <c r="AP15" s="1"/>
      <c r="AQ15" s="1">
        <v>24</v>
      </c>
      <c r="AR15" s="1"/>
      <c r="AS15" s="1">
        <v>32</v>
      </c>
      <c r="AT15" s="1"/>
    </row>
    <row r="16" spans="1:46" x14ac:dyDescent="0.25">
      <c r="A16" s="1">
        <v>15</v>
      </c>
      <c r="B16" t="s">
        <v>236</v>
      </c>
      <c r="C16" s="1">
        <f t="shared" si="0"/>
        <v>229</v>
      </c>
      <c r="D16" s="1">
        <f t="shared" si="1"/>
        <v>11</v>
      </c>
      <c r="F16" s="1">
        <v>17</v>
      </c>
      <c r="K16" s="1">
        <v>35</v>
      </c>
      <c r="R16" s="1">
        <v>14</v>
      </c>
      <c r="V16" s="1">
        <v>20</v>
      </c>
      <c r="X16" s="1">
        <v>23</v>
      </c>
      <c r="Z16" s="1">
        <v>18</v>
      </c>
      <c r="AF16" s="1">
        <v>20</v>
      </c>
      <c r="AH16" s="1">
        <v>27</v>
      </c>
      <c r="AL16" s="1">
        <v>16</v>
      </c>
      <c r="AN16" s="1"/>
      <c r="AO16" s="1"/>
      <c r="AP16" s="1"/>
      <c r="AQ16" s="1">
        <v>15</v>
      </c>
      <c r="AR16" s="1"/>
      <c r="AS16" s="1"/>
      <c r="AT16" s="1">
        <v>24</v>
      </c>
    </row>
    <row r="17" spans="1:46" x14ac:dyDescent="0.25">
      <c r="A17" s="1">
        <v>16</v>
      </c>
      <c r="B17" t="s">
        <v>75</v>
      </c>
      <c r="C17" s="1">
        <f t="shared" si="0"/>
        <v>268</v>
      </c>
      <c r="D17" s="1">
        <f t="shared" si="1"/>
        <v>10</v>
      </c>
      <c r="G17" s="1">
        <v>26</v>
      </c>
      <c r="H17" s="1">
        <v>25</v>
      </c>
      <c r="O17" s="1">
        <v>24</v>
      </c>
      <c r="Q17" s="1">
        <v>33</v>
      </c>
      <c r="R17" s="1">
        <v>15</v>
      </c>
      <c r="T17" s="1">
        <v>27</v>
      </c>
      <c r="AM17" s="1">
        <v>30</v>
      </c>
      <c r="AN17" s="1"/>
      <c r="AO17" s="1">
        <v>33</v>
      </c>
      <c r="AP17" s="1"/>
      <c r="AQ17" s="1">
        <v>21</v>
      </c>
      <c r="AR17" s="1"/>
      <c r="AS17" s="1"/>
      <c r="AT17" s="1">
        <v>34</v>
      </c>
    </row>
    <row r="18" spans="1:46" x14ac:dyDescent="0.25">
      <c r="A18" s="1">
        <v>17</v>
      </c>
      <c r="B18" t="s">
        <v>89</v>
      </c>
      <c r="C18" s="1">
        <f t="shared" si="0"/>
        <v>218</v>
      </c>
      <c r="D18" s="1">
        <f t="shared" si="1"/>
        <v>9</v>
      </c>
      <c r="F18" s="1">
        <v>21</v>
      </c>
      <c r="P18" s="1">
        <v>32</v>
      </c>
      <c r="Q18" s="1">
        <v>27</v>
      </c>
      <c r="AA18" s="1">
        <v>18</v>
      </c>
      <c r="AB18" s="1">
        <v>26</v>
      </c>
      <c r="AF18" s="1">
        <v>27</v>
      </c>
      <c r="AI18" s="1">
        <v>24</v>
      </c>
      <c r="AL18" s="1">
        <v>21</v>
      </c>
      <c r="AN18" s="1"/>
      <c r="AO18" s="1">
        <v>22</v>
      </c>
      <c r="AP18" s="1"/>
      <c r="AQ18" s="1"/>
      <c r="AR18" s="1"/>
      <c r="AS18" s="1"/>
      <c r="AT18" s="1"/>
    </row>
    <row r="19" spans="1:46" x14ac:dyDescent="0.25">
      <c r="A19" s="1">
        <v>18</v>
      </c>
      <c r="B19" t="s">
        <v>64</v>
      </c>
      <c r="C19" s="1">
        <f t="shared" si="0"/>
        <v>236</v>
      </c>
      <c r="D19" s="1">
        <f t="shared" si="1"/>
        <v>9</v>
      </c>
      <c r="E19" s="1">
        <v>20</v>
      </c>
      <c r="I19" s="1">
        <v>25</v>
      </c>
      <c r="N19" s="1">
        <v>29</v>
      </c>
      <c r="S19" s="1">
        <v>31</v>
      </c>
      <c r="Z19" s="1">
        <v>28</v>
      </c>
      <c r="AD19" s="1">
        <v>22</v>
      </c>
      <c r="AJ19" s="1">
        <v>32</v>
      </c>
      <c r="AM19" s="1">
        <v>25</v>
      </c>
      <c r="AN19" s="1"/>
      <c r="AO19" s="1"/>
      <c r="AP19" s="1"/>
      <c r="AQ19" s="1"/>
      <c r="AR19" s="1"/>
      <c r="AS19" s="1">
        <v>24</v>
      </c>
      <c r="AT19" s="1"/>
    </row>
    <row r="20" spans="1:46" x14ac:dyDescent="0.25">
      <c r="A20" s="1">
        <v>19</v>
      </c>
      <c r="B20" t="s">
        <v>1215</v>
      </c>
      <c r="C20" s="1">
        <f t="shared" si="0"/>
        <v>186</v>
      </c>
      <c r="D20" s="1">
        <f t="shared" si="1"/>
        <v>9</v>
      </c>
      <c r="G20" s="1">
        <v>14</v>
      </c>
      <c r="J20" s="1">
        <v>22</v>
      </c>
      <c r="M20" s="1">
        <v>26</v>
      </c>
      <c r="N20" s="1">
        <v>25</v>
      </c>
      <c r="O20" s="1">
        <v>21</v>
      </c>
      <c r="P20" s="1">
        <v>27</v>
      </c>
      <c r="R20" s="1">
        <v>11</v>
      </c>
      <c r="X20" s="1">
        <v>17</v>
      </c>
      <c r="AF20" s="1">
        <v>23</v>
      </c>
      <c r="AN20" s="1"/>
      <c r="AO20" s="1"/>
      <c r="AP20" s="1"/>
      <c r="AQ20" s="1"/>
      <c r="AR20" s="1"/>
      <c r="AS20" s="1"/>
      <c r="AT20" s="1"/>
    </row>
    <row r="21" spans="1:46" x14ac:dyDescent="0.25">
      <c r="A21" s="1">
        <v>20</v>
      </c>
      <c r="B21" t="s">
        <v>78</v>
      </c>
      <c r="C21" s="1">
        <f t="shared" si="0"/>
        <v>171</v>
      </c>
      <c r="D21" s="1">
        <f t="shared" si="1"/>
        <v>8</v>
      </c>
      <c r="E21" s="1">
        <v>13</v>
      </c>
      <c r="I21" s="1">
        <v>21</v>
      </c>
      <c r="L21" s="1">
        <v>28</v>
      </c>
      <c r="V21" s="1">
        <v>14</v>
      </c>
      <c r="Z21" s="1">
        <v>32</v>
      </c>
      <c r="AD21" s="1">
        <v>25</v>
      </c>
      <c r="AJ21" s="1">
        <v>20</v>
      </c>
      <c r="AN21" s="1">
        <v>18</v>
      </c>
      <c r="AO21" s="1"/>
      <c r="AP21" s="1"/>
      <c r="AQ21" s="1"/>
      <c r="AR21" s="1"/>
      <c r="AS21" s="1"/>
      <c r="AT21" s="1"/>
    </row>
    <row r="22" spans="1:46" x14ac:dyDescent="0.25">
      <c r="A22" s="1">
        <v>21</v>
      </c>
      <c r="B22" t="s">
        <v>1126</v>
      </c>
      <c r="C22" s="1">
        <f t="shared" si="0"/>
        <v>216</v>
      </c>
      <c r="D22" s="1">
        <f t="shared" si="1"/>
        <v>7</v>
      </c>
      <c r="E22" s="1">
        <v>22</v>
      </c>
      <c r="J22" s="1">
        <v>28</v>
      </c>
      <c r="L22" s="1">
        <v>48</v>
      </c>
      <c r="Q22" s="1">
        <v>45</v>
      </c>
      <c r="AA22" s="1">
        <v>18</v>
      </c>
      <c r="AC22" s="1">
        <v>26</v>
      </c>
      <c r="AN22" s="1"/>
      <c r="AO22" s="1">
        <v>29</v>
      </c>
      <c r="AP22" s="1"/>
      <c r="AQ22" s="1"/>
      <c r="AR22" s="1"/>
      <c r="AS22" s="1"/>
      <c r="AT22" s="1"/>
    </row>
    <row r="23" spans="1:46" x14ac:dyDescent="0.25">
      <c r="A23" s="1">
        <v>22</v>
      </c>
      <c r="B23" t="s">
        <v>710</v>
      </c>
      <c r="C23" s="1">
        <f t="shared" si="0"/>
        <v>170</v>
      </c>
      <c r="D23" s="1">
        <f t="shared" si="1"/>
        <v>7</v>
      </c>
      <c r="E23" s="1">
        <v>20</v>
      </c>
      <c r="H23" s="1">
        <v>14</v>
      </c>
      <c r="S23" s="1">
        <v>29</v>
      </c>
      <c r="W23" s="1">
        <v>41</v>
      </c>
      <c r="AF23" s="1">
        <v>24</v>
      </c>
      <c r="AJ23" s="1">
        <v>22</v>
      </c>
      <c r="AN23" s="1">
        <v>20</v>
      </c>
      <c r="AO23" s="1"/>
      <c r="AP23" s="1"/>
      <c r="AQ23" s="1"/>
      <c r="AR23" s="1"/>
      <c r="AS23" s="1"/>
      <c r="AT23" s="1"/>
    </row>
    <row r="24" spans="1:46" x14ac:dyDescent="0.25">
      <c r="A24" s="1">
        <v>23</v>
      </c>
      <c r="B24" t="s">
        <v>1377</v>
      </c>
      <c r="C24" s="1">
        <f t="shared" si="0"/>
        <v>150</v>
      </c>
      <c r="D24" s="1">
        <f t="shared" si="1"/>
        <v>7</v>
      </c>
      <c r="F24" s="1">
        <v>28</v>
      </c>
      <c r="I24" s="1">
        <v>24</v>
      </c>
      <c r="O24" s="1">
        <v>19</v>
      </c>
      <c r="R24" s="1">
        <v>18</v>
      </c>
      <c r="S24" s="1">
        <v>30</v>
      </c>
      <c r="V24" s="1">
        <v>18</v>
      </c>
      <c r="AE24" s="1">
        <v>13</v>
      </c>
      <c r="AN24" s="1"/>
      <c r="AO24" s="1"/>
      <c r="AP24" s="1"/>
      <c r="AQ24" s="1"/>
      <c r="AR24" s="1"/>
      <c r="AS24" s="1"/>
      <c r="AT24" s="1"/>
    </row>
    <row r="25" spans="1:46" x14ac:dyDescent="0.25">
      <c r="A25" s="1">
        <v>24</v>
      </c>
      <c r="B25" t="s">
        <v>1318</v>
      </c>
      <c r="C25" s="1">
        <f t="shared" si="0"/>
        <v>137</v>
      </c>
      <c r="D25" s="1">
        <f t="shared" si="1"/>
        <v>7</v>
      </c>
      <c r="E25" s="1">
        <v>12</v>
      </c>
      <c r="G25" s="1">
        <v>14</v>
      </c>
      <c r="I25" s="1">
        <v>17</v>
      </c>
      <c r="K25" s="1">
        <v>20</v>
      </c>
      <c r="L25" s="1">
        <v>28</v>
      </c>
      <c r="N25" s="1">
        <v>28</v>
      </c>
      <c r="O25" s="1">
        <v>18</v>
      </c>
      <c r="AN25" s="1"/>
      <c r="AO25" s="1"/>
      <c r="AP25" s="1"/>
      <c r="AQ25" s="1"/>
      <c r="AR25" s="1"/>
      <c r="AS25" s="1"/>
      <c r="AT25" s="1"/>
    </row>
    <row r="26" spans="1:46" x14ac:dyDescent="0.25">
      <c r="A26" s="1">
        <v>25</v>
      </c>
      <c r="B26" t="s">
        <v>1249</v>
      </c>
      <c r="C26" s="1">
        <f t="shared" si="0"/>
        <v>163</v>
      </c>
      <c r="D26" s="1">
        <f t="shared" si="1"/>
        <v>6</v>
      </c>
      <c r="Z26" s="1">
        <v>34</v>
      </c>
      <c r="AB26" s="1">
        <v>30</v>
      </c>
      <c r="AE26" s="1">
        <v>14</v>
      </c>
      <c r="AN26" s="1">
        <v>32</v>
      </c>
      <c r="AO26" s="1"/>
      <c r="AP26" s="1"/>
      <c r="AQ26" s="1"/>
      <c r="AR26" s="1">
        <v>24</v>
      </c>
      <c r="AS26" s="1"/>
      <c r="AT26" s="1">
        <v>29</v>
      </c>
    </row>
    <row r="27" spans="1:46" x14ac:dyDescent="0.25">
      <c r="A27" s="1">
        <v>26</v>
      </c>
      <c r="B27" t="s">
        <v>1315</v>
      </c>
      <c r="C27" s="1">
        <f t="shared" si="0"/>
        <v>112</v>
      </c>
      <c r="D27" s="1">
        <f t="shared" si="1"/>
        <v>6</v>
      </c>
      <c r="H27" s="1">
        <v>8</v>
      </c>
      <c r="I27" s="1">
        <v>20</v>
      </c>
      <c r="L27" s="1">
        <v>27</v>
      </c>
      <c r="M27" s="1">
        <v>17</v>
      </c>
      <c r="N27" s="1">
        <v>23</v>
      </c>
      <c r="O27" s="1">
        <v>17</v>
      </c>
      <c r="AN27" s="1"/>
      <c r="AO27" s="1"/>
      <c r="AP27" s="1"/>
      <c r="AQ27" s="1"/>
      <c r="AR27" s="1"/>
      <c r="AS27" s="1"/>
      <c r="AT27" s="1"/>
    </row>
    <row r="28" spans="1:46" x14ac:dyDescent="0.25">
      <c r="A28" s="1">
        <v>27</v>
      </c>
      <c r="B28" t="s">
        <v>778</v>
      </c>
      <c r="C28" s="1">
        <f t="shared" si="0"/>
        <v>130</v>
      </c>
      <c r="D28" s="1">
        <f t="shared" si="1"/>
        <v>5</v>
      </c>
      <c r="L28" s="1">
        <v>37</v>
      </c>
      <c r="P28" s="1">
        <v>28</v>
      </c>
      <c r="AA28" s="1">
        <v>18</v>
      </c>
      <c r="AK28" s="1">
        <v>24</v>
      </c>
      <c r="AN28" s="1"/>
      <c r="AO28" s="1"/>
      <c r="AP28" s="1"/>
      <c r="AQ28" s="1">
        <v>23</v>
      </c>
      <c r="AR28" s="1"/>
      <c r="AS28" s="1"/>
      <c r="AT28" s="1"/>
    </row>
    <row r="29" spans="1:46" x14ac:dyDescent="0.25">
      <c r="A29" s="1">
        <v>28</v>
      </c>
      <c r="B29" t="s">
        <v>994</v>
      </c>
      <c r="C29" s="1">
        <f t="shared" si="0"/>
        <v>97</v>
      </c>
      <c r="D29" s="1">
        <f t="shared" si="1"/>
        <v>5</v>
      </c>
      <c r="H29" s="1">
        <v>11</v>
      </c>
      <c r="S29" s="1">
        <v>23</v>
      </c>
      <c r="AE29" s="1">
        <v>23</v>
      </c>
      <c r="AI29" s="1">
        <v>18</v>
      </c>
      <c r="AM29" s="1">
        <v>22</v>
      </c>
      <c r="AN29" s="1"/>
      <c r="AO29" s="1"/>
      <c r="AP29" s="1"/>
      <c r="AQ29" s="1"/>
      <c r="AR29" s="1"/>
      <c r="AS29" s="1"/>
      <c r="AT29" s="1"/>
    </row>
    <row r="30" spans="1:46" x14ac:dyDescent="0.25">
      <c r="A30" s="1">
        <v>29</v>
      </c>
      <c r="B30" t="s">
        <v>616</v>
      </c>
      <c r="C30" s="1">
        <f t="shared" si="0"/>
        <v>91</v>
      </c>
      <c r="D30" s="1">
        <f t="shared" si="1"/>
        <v>5</v>
      </c>
      <c r="K30" s="1">
        <v>10</v>
      </c>
      <c r="W30" s="1">
        <v>32</v>
      </c>
      <c r="AE30" s="1">
        <v>9</v>
      </c>
      <c r="AI30" s="1">
        <v>21</v>
      </c>
      <c r="AM30" s="1">
        <v>19</v>
      </c>
      <c r="AN30" s="1"/>
      <c r="AO30" s="1"/>
      <c r="AP30" s="1"/>
      <c r="AQ30" s="1"/>
      <c r="AR30" s="1"/>
      <c r="AS30" s="1"/>
      <c r="AT30" s="1"/>
    </row>
    <row r="31" spans="1:46" x14ac:dyDescent="0.25">
      <c r="A31" s="1">
        <v>30</v>
      </c>
      <c r="B31" t="s">
        <v>1108</v>
      </c>
      <c r="C31" s="1">
        <f t="shared" si="0"/>
        <v>100</v>
      </c>
      <c r="D31" s="1">
        <f t="shared" si="1"/>
        <v>5</v>
      </c>
      <c r="E31" s="1">
        <v>13</v>
      </c>
      <c r="K31" s="1">
        <v>23</v>
      </c>
      <c r="AF31" s="1">
        <v>23</v>
      </c>
      <c r="AN31" s="1">
        <v>16</v>
      </c>
      <c r="AO31" s="1"/>
      <c r="AP31" s="1"/>
      <c r="AQ31" s="1"/>
      <c r="AR31" s="1">
        <v>25</v>
      </c>
      <c r="AS31" s="1"/>
      <c r="AT31" s="1"/>
    </row>
    <row r="32" spans="1:46" x14ac:dyDescent="0.25">
      <c r="A32" s="1">
        <v>31</v>
      </c>
      <c r="B32" t="s">
        <v>1136</v>
      </c>
      <c r="C32" s="1">
        <f t="shared" si="0"/>
        <v>97</v>
      </c>
      <c r="D32" s="1">
        <f t="shared" si="1"/>
        <v>5</v>
      </c>
      <c r="E32" s="1">
        <v>13</v>
      </c>
      <c r="N32" s="1">
        <v>29</v>
      </c>
      <c r="Y32" s="1">
        <v>27</v>
      </c>
      <c r="AD32" s="1">
        <v>17</v>
      </c>
      <c r="AM32" s="1">
        <v>11</v>
      </c>
      <c r="AN32" s="1"/>
      <c r="AO32" s="1"/>
      <c r="AP32" s="1"/>
      <c r="AQ32" s="1"/>
      <c r="AR32" s="1"/>
      <c r="AS32" s="1"/>
      <c r="AT32" s="1"/>
    </row>
    <row r="33" spans="1:46" x14ac:dyDescent="0.25">
      <c r="A33" s="1">
        <v>32</v>
      </c>
      <c r="B33" t="s">
        <v>1000</v>
      </c>
      <c r="C33" s="1">
        <f t="shared" si="0"/>
        <v>137</v>
      </c>
      <c r="D33" s="1">
        <f t="shared" si="1"/>
        <v>4</v>
      </c>
      <c r="L33" s="1">
        <v>35</v>
      </c>
      <c r="S33" s="1">
        <v>38</v>
      </c>
      <c r="AK33" s="1">
        <v>30</v>
      </c>
      <c r="AN33" s="1"/>
      <c r="AO33" s="1"/>
      <c r="AP33" s="1"/>
      <c r="AQ33" s="1"/>
      <c r="AR33" s="1"/>
      <c r="AS33" s="1">
        <v>34</v>
      </c>
      <c r="AT33" s="1"/>
    </row>
    <row r="34" spans="1:46" x14ac:dyDescent="0.25">
      <c r="A34" s="1">
        <v>33</v>
      </c>
      <c r="B34" t="s">
        <v>1106</v>
      </c>
      <c r="C34" s="1">
        <f t="shared" si="0"/>
        <v>90</v>
      </c>
      <c r="D34" s="1">
        <f t="shared" si="1"/>
        <v>4</v>
      </c>
      <c r="AF34" s="1">
        <v>17</v>
      </c>
      <c r="AG34" s="1">
        <v>25</v>
      </c>
      <c r="AM34" s="1">
        <v>23</v>
      </c>
      <c r="AN34" s="1"/>
      <c r="AO34" s="1"/>
      <c r="AP34" s="1"/>
      <c r="AQ34" s="1"/>
      <c r="AR34" s="1">
        <v>25</v>
      </c>
      <c r="AS34" s="1"/>
      <c r="AT34" s="1"/>
    </row>
    <row r="35" spans="1:46" x14ac:dyDescent="0.25">
      <c r="A35" s="1">
        <v>34</v>
      </c>
      <c r="B35" t="s">
        <v>1024</v>
      </c>
      <c r="C35" s="1">
        <f t="shared" si="0"/>
        <v>87</v>
      </c>
      <c r="D35" s="1">
        <f t="shared" si="1"/>
        <v>4</v>
      </c>
      <c r="K35" s="1">
        <v>20</v>
      </c>
      <c r="Y35" s="1">
        <v>26</v>
      </c>
      <c r="AC35" s="1">
        <v>21</v>
      </c>
      <c r="AH35" s="1">
        <v>20</v>
      </c>
      <c r="AN35" s="1"/>
      <c r="AO35" s="1"/>
      <c r="AP35" s="1"/>
      <c r="AQ35" s="1"/>
      <c r="AR35" s="1"/>
      <c r="AS35" s="1"/>
      <c r="AT35" s="1"/>
    </row>
    <row r="36" spans="1:46" x14ac:dyDescent="0.25">
      <c r="A36" s="1">
        <v>35</v>
      </c>
      <c r="B36" t="s">
        <v>629</v>
      </c>
      <c r="C36" s="1">
        <f t="shared" si="0"/>
        <v>79</v>
      </c>
      <c r="D36" s="1">
        <f t="shared" si="1"/>
        <v>4</v>
      </c>
      <c r="AL36" s="1">
        <v>20</v>
      </c>
      <c r="AM36" s="1">
        <v>25</v>
      </c>
      <c r="AN36" s="1">
        <v>19</v>
      </c>
      <c r="AO36" s="1"/>
      <c r="AP36" s="1"/>
      <c r="AQ36" s="1"/>
      <c r="AR36" s="1"/>
      <c r="AS36" s="1"/>
      <c r="AT36" s="1">
        <v>15</v>
      </c>
    </row>
    <row r="37" spans="1:46" x14ac:dyDescent="0.25">
      <c r="A37" s="1">
        <v>36</v>
      </c>
      <c r="B37" t="s">
        <v>1083</v>
      </c>
      <c r="C37" s="1">
        <f t="shared" si="0"/>
        <v>79</v>
      </c>
      <c r="D37" s="1">
        <f t="shared" si="1"/>
        <v>4</v>
      </c>
      <c r="P37" s="1">
        <v>24</v>
      </c>
      <c r="Q37" s="1">
        <v>14</v>
      </c>
      <c r="AI37" s="1">
        <v>17</v>
      </c>
      <c r="AN37" s="1"/>
      <c r="AO37" s="1"/>
      <c r="AP37" s="1"/>
      <c r="AQ37" s="1"/>
      <c r="AR37" s="1"/>
      <c r="AS37" s="1"/>
      <c r="AT37" s="1">
        <v>24</v>
      </c>
    </row>
    <row r="38" spans="1:46" x14ac:dyDescent="0.25">
      <c r="A38" s="1">
        <v>37</v>
      </c>
      <c r="B38" t="s">
        <v>1229</v>
      </c>
      <c r="C38" s="1">
        <f t="shared" si="0"/>
        <v>65</v>
      </c>
      <c r="D38" s="1">
        <f t="shared" si="1"/>
        <v>4</v>
      </c>
      <c r="S38" s="1">
        <v>18</v>
      </c>
      <c r="U38" s="1">
        <v>12</v>
      </c>
      <c r="AB38" s="1">
        <v>21</v>
      </c>
      <c r="AD38" s="1">
        <v>14</v>
      </c>
      <c r="AN38" s="1"/>
      <c r="AO38" s="1"/>
      <c r="AP38" s="1"/>
      <c r="AQ38" s="1"/>
      <c r="AR38" s="1"/>
      <c r="AS38" s="1"/>
      <c r="AT38" s="1"/>
    </row>
    <row r="39" spans="1:46" x14ac:dyDescent="0.25">
      <c r="A39" s="1">
        <v>38</v>
      </c>
      <c r="B39" t="s">
        <v>67</v>
      </c>
      <c r="C39" s="1">
        <f t="shared" si="0"/>
        <v>99</v>
      </c>
      <c r="D39" s="1">
        <f t="shared" si="1"/>
        <v>3</v>
      </c>
      <c r="Q39" s="1">
        <v>36</v>
      </c>
      <c r="S39" s="1">
        <v>38</v>
      </c>
      <c r="AN39" s="1"/>
      <c r="AO39" s="1">
        <v>25</v>
      </c>
      <c r="AP39" s="1"/>
      <c r="AQ39" s="1"/>
      <c r="AR39" s="1"/>
      <c r="AS39" s="1"/>
      <c r="AT39" s="1"/>
    </row>
    <row r="40" spans="1:46" x14ac:dyDescent="0.25">
      <c r="A40" s="1">
        <v>39</v>
      </c>
      <c r="B40" t="s">
        <v>1092</v>
      </c>
      <c r="C40" s="1">
        <f t="shared" si="0"/>
        <v>90</v>
      </c>
      <c r="D40" s="1">
        <f t="shared" si="1"/>
        <v>3</v>
      </c>
      <c r="W40" s="1">
        <v>33</v>
      </c>
      <c r="AM40" s="1">
        <v>34</v>
      </c>
      <c r="AN40" s="1"/>
      <c r="AO40" s="1"/>
      <c r="AP40" s="1"/>
      <c r="AQ40" s="1"/>
      <c r="AR40" s="1"/>
      <c r="AS40" s="1">
        <v>23</v>
      </c>
      <c r="AT40" s="1"/>
    </row>
    <row r="41" spans="1:46" x14ac:dyDescent="0.25">
      <c r="A41" s="1">
        <v>40</v>
      </c>
      <c r="B41" t="s">
        <v>86</v>
      </c>
      <c r="C41" s="1">
        <f t="shared" si="0"/>
        <v>84</v>
      </c>
      <c r="D41" s="1">
        <f t="shared" si="1"/>
        <v>3</v>
      </c>
      <c r="K41" s="1">
        <v>27</v>
      </c>
      <c r="AF41" s="1">
        <v>28</v>
      </c>
      <c r="AH41" s="1">
        <v>29</v>
      </c>
      <c r="AN41" s="1"/>
      <c r="AO41" s="1"/>
      <c r="AP41" s="1"/>
      <c r="AQ41" s="1"/>
      <c r="AR41" s="1"/>
      <c r="AS41" s="1"/>
      <c r="AT41" s="1"/>
    </row>
    <row r="42" spans="1:46" x14ac:dyDescent="0.25">
      <c r="A42" s="1">
        <v>41</v>
      </c>
      <c r="B42" t="s">
        <v>80</v>
      </c>
      <c r="C42" s="1">
        <f t="shared" si="0"/>
        <v>82</v>
      </c>
      <c r="D42" s="1">
        <f t="shared" si="1"/>
        <v>3</v>
      </c>
      <c r="L42" s="1">
        <v>29</v>
      </c>
      <c r="O42" s="1">
        <v>30</v>
      </c>
      <c r="AN42" s="1"/>
      <c r="AO42" s="1"/>
      <c r="AP42" s="1"/>
      <c r="AQ42" s="1">
        <v>23</v>
      </c>
      <c r="AR42" s="1"/>
      <c r="AS42" s="1"/>
      <c r="AT42" s="1"/>
    </row>
    <row r="43" spans="1:46" x14ac:dyDescent="0.25">
      <c r="A43" s="1">
        <v>42</v>
      </c>
      <c r="B43" t="s">
        <v>576</v>
      </c>
      <c r="C43" s="1">
        <f t="shared" si="0"/>
        <v>82</v>
      </c>
      <c r="D43" s="1">
        <f t="shared" si="1"/>
        <v>3</v>
      </c>
      <c r="F43" s="1">
        <v>24</v>
      </c>
      <c r="I43" s="1">
        <v>31</v>
      </c>
      <c r="AN43" s="1"/>
      <c r="AO43" s="1"/>
      <c r="AP43" s="1"/>
      <c r="AQ43" s="1"/>
      <c r="AR43" s="1">
        <v>27</v>
      </c>
      <c r="AS43" s="1"/>
      <c r="AT43" s="1"/>
    </row>
    <row r="44" spans="1:46" x14ac:dyDescent="0.25">
      <c r="A44" s="1">
        <v>43</v>
      </c>
      <c r="B44" t="s">
        <v>1084</v>
      </c>
      <c r="C44" s="1">
        <f t="shared" si="0"/>
        <v>77</v>
      </c>
      <c r="D44" s="1">
        <f t="shared" si="1"/>
        <v>3</v>
      </c>
      <c r="M44" s="1">
        <v>21</v>
      </c>
      <c r="N44" s="1">
        <v>23</v>
      </c>
      <c r="AN44" s="1"/>
      <c r="AO44" s="1"/>
      <c r="AP44" s="1"/>
      <c r="AQ44" s="1"/>
      <c r="AR44" s="1"/>
      <c r="AS44" s="1"/>
      <c r="AT44" s="1">
        <v>33</v>
      </c>
    </row>
    <row r="45" spans="1:46" x14ac:dyDescent="0.25">
      <c r="A45" s="1">
        <v>44</v>
      </c>
      <c r="B45" t="s">
        <v>992</v>
      </c>
      <c r="C45" s="1">
        <f t="shared" si="0"/>
        <v>76</v>
      </c>
      <c r="D45" s="1">
        <f t="shared" si="1"/>
        <v>3</v>
      </c>
      <c r="K45" s="1">
        <v>23</v>
      </c>
      <c r="W45" s="1">
        <v>35</v>
      </c>
      <c r="AL45" s="1">
        <v>18</v>
      </c>
      <c r="AN45" s="1"/>
      <c r="AO45" s="1"/>
      <c r="AP45" s="1"/>
      <c r="AQ45" s="1"/>
      <c r="AR45" s="1"/>
      <c r="AS45" s="1"/>
      <c r="AT45" s="1"/>
    </row>
    <row r="46" spans="1:46" x14ac:dyDescent="0.25">
      <c r="A46" s="1">
        <v>45</v>
      </c>
      <c r="B46" t="s">
        <v>1305</v>
      </c>
      <c r="C46" s="1">
        <f t="shared" si="0"/>
        <v>69</v>
      </c>
      <c r="D46" s="1">
        <f t="shared" si="1"/>
        <v>3</v>
      </c>
      <c r="K46" s="1">
        <v>17</v>
      </c>
      <c r="M46" s="1">
        <v>15</v>
      </c>
      <c r="Q46" s="1">
        <v>37</v>
      </c>
      <c r="AN46" s="1"/>
      <c r="AO46" s="1"/>
      <c r="AP46" s="1"/>
      <c r="AQ46" s="1"/>
      <c r="AR46" s="1"/>
      <c r="AS46" s="1"/>
      <c r="AT46" s="1"/>
    </row>
    <row r="47" spans="1:46" x14ac:dyDescent="0.25">
      <c r="A47" s="1">
        <v>46</v>
      </c>
      <c r="B47" t="s">
        <v>1112</v>
      </c>
      <c r="C47" s="1">
        <f t="shared" si="0"/>
        <v>65</v>
      </c>
      <c r="D47" s="1">
        <f t="shared" si="1"/>
        <v>3</v>
      </c>
      <c r="Y47" s="1">
        <v>24</v>
      </c>
      <c r="AG47" s="1">
        <v>19</v>
      </c>
      <c r="AN47" s="1"/>
      <c r="AO47" s="1"/>
      <c r="AP47" s="1"/>
      <c r="AQ47" s="1">
        <v>22</v>
      </c>
      <c r="AR47" s="1"/>
      <c r="AS47" s="1"/>
      <c r="AT47" s="1"/>
    </row>
    <row r="48" spans="1:46" x14ac:dyDescent="0.25">
      <c r="A48" s="1">
        <v>47</v>
      </c>
      <c r="B48" t="s">
        <v>72</v>
      </c>
      <c r="C48" s="1">
        <f t="shared" si="0"/>
        <v>65</v>
      </c>
      <c r="D48" s="1">
        <f t="shared" si="1"/>
        <v>3</v>
      </c>
      <c r="O48" s="1">
        <v>22</v>
      </c>
      <c r="S48" s="1">
        <v>25</v>
      </c>
      <c r="AN48" s="1"/>
      <c r="AO48" s="1">
        <v>18</v>
      </c>
      <c r="AP48" s="1"/>
      <c r="AQ48" s="1"/>
      <c r="AR48" s="1"/>
      <c r="AS48" s="1"/>
      <c r="AT48" s="1"/>
    </row>
    <row r="49" spans="1:46" x14ac:dyDescent="0.25">
      <c r="A49" s="1">
        <v>48</v>
      </c>
      <c r="B49" t="s">
        <v>1114</v>
      </c>
      <c r="C49" s="1">
        <f t="shared" si="0"/>
        <v>51</v>
      </c>
      <c r="D49" s="1">
        <f t="shared" si="1"/>
        <v>3</v>
      </c>
      <c r="AL49" s="1">
        <v>13</v>
      </c>
      <c r="AN49" s="1"/>
      <c r="AO49" s="1">
        <v>19</v>
      </c>
      <c r="AP49" s="1"/>
      <c r="AQ49" s="1">
        <v>19</v>
      </c>
      <c r="AR49" s="1"/>
      <c r="AS49" s="1"/>
      <c r="AT49" s="1"/>
    </row>
    <row r="50" spans="1:46" x14ac:dyDescent="0.25">
      <c r="A50" s="1">
        <v>49</v>
      </c>
      <c r="B50" t="s">
        <v>285</v>
      </c>
      <c r="C50" s="1">
        <f t="shared" si="0"/>
        <v>47</v>
      </c>
      <c r="D50" s="1">
        <f t="shared" si="1"/>
        <v>3</v>
      </c>
      <c r="G50" s="1">
        <v>16</v>
      </c>
      <c r="S50" s="1">
        <v>19</v>
      </c>
      <c r="AN50" s="1">
        <v>12</v>
      </c>
      <c r="AO50" s="1"/>
      <c r="AP50" s="1"/>
      <c r="AQ50" s="1"/>
      <c r="AR50" s="1"/>
      <c r="AS50" s="1"/>
      <c r="AT50" s="1"/>
    </row>
    <row r="51" spans="1:46" x14ac:dyDescent="0.25">
      <c r="A51" s="1">
        <v>50</v>
      </c>
      <c r="B51" t="s">
        <v>1113</v>
      </c>
      <c r="C51" s="1">
        <f t="shared" si="0"/>
        <v>52</v>
      </c>
      <c r="D51" s="1">
        <f t="shared" si="1"/>
        <v>2</v>
      </c>
      <c r="AF51" s="1">
        <v>28</v>
      </c>
      <c r="AN51" s="1"/>
      <c r="AO51" s="1"/>
      <c r="AP51" s="1"/>
      <c r="AQ51" s="1">
        <v>24</v>
      </c>
      <c r="AR51" s="1"/>
      <c r="AS51" s="1"/>
      <c r="AT51" s="1"/>
    </row>
    <row r="52" spans="1:46" x14ac:dyDescent="0.25">
      <c r="A52" s="1">
        <v>51</v>
      </c>
      <c r="B52" t="s">
        <v>1085</v>
      </c>
      <c r="C52" s="1">
        <f t="shared" si="0"/>
        <v>50</v>
      </c>
      <c r="D52" s="1">
        <f t="shared" si="1"/>
        <v>2</v>
      </c>
      <c r="AN52" s="1"/>
      <c r="AO52" s="1"/>
      <c r="AP52" s="1"/>
      <c r="AQ52" s="1"/>
      <c r="AR52" s="1"/>
      <c r="AS52" s="1">
        <v>24</v>
      </c>
      <c r="AT52" s="1">
        <v>26</v>
      </c>
    </row>
    <row r="53" spans="1:46" x14ac:dyDescent="0.25">
      <c r="A53" s="1">
        <v>52</v>
      </c>
      <c r="B53" t="s">
        <v>1310</v>
      </c>
      <c r="C53" s="1">
        <f t="shared" si="0"/>
        <v>50</v>
      </c>
      <c r="D53" s="1">
        <f t="shared" si="1"/>
        <v>2</v>
      </c>
      <c r="N53" s="1">
        <v>28</v>
      </c>
      <c r="P53" s="1">
        <v>22</v>
      </c>
      <c r="AN53" s="1"/>
      <c r="AO53" s="1"/>
      <c r="AP53" s="1"/>
      <c r="AQ53" s="1"/>
      <c r="AR53" s="1"/>
      <c r="AS53" s="1"/>
      <c r="AT53" s="1"/>
    </row>
    <row r="54" spans="1:46" x14ac:dyDescent="0.25">
      <c r="A54" s="1">
        <v>53</v>
      </c>
      <c r="B54" t="s">
        <v>1252</v>
      </c>
      <c r="C54" s="1">
        <f t="shared" si="0"/>
        <v>50</v>
      </c>
      <c r="D54" s="1">
        <f t="shared" si="1"/>
        <v>2</v>
      </c>
      <c r="K54" s="1">
        <v>24</v>
      </c>
      <c r="Y54" s="1">
        <v>26</v>
      </c>
      <c r="AN54" s="1"/>
      <c r="AO54" s="1"/>
      <c r="AP54" s="1"/>
      <c r="AQ54" s="1"/>
      <c r="AR54" s="1"/>
      <c r="AS54" s="1"/>
      <c r="AT54" s="1"/>
    </row>
    <row r="55" spans="1:46" x14ac:dyDescent="0.25">
      <c r="A55" s="1">
        <v>54</v>
      </c>
      <c r="B55" t="s">
        <v>1300</v>
      </c>
      <c r="C55" s="1">
        <f t="shared" si="0"/>
        <v>49</v>
      </c>
      <c r="D55" s="1">
        <f t="shared" si="1"/>
        <v>2</v>
      </c>
      <c r="I55" s="1">
        <v>24</v>
      </c>
      <c r="Q55" s="1">
        <v>25</v>
      </c>
      <c r="AN55" s="1"/>
      <c r="AO55" s="1"/>
      <c r="AP55" s="1"/>
      <c r="AQ55" s="1"/>
      <c r="AR55" s="1"/>
      <c r="AS55" s="1"/>
      <c r="AT55" s="1"/>
    </row>
    <row r="56" spans="1:46" x14ac:dyDescent="0.25">
      <c r="A56" s="1">
        <v>55</v>
      </c>
      <c r="B56" t="s">
        <v>1309</v>
      </c>
      <c r="C56" s="1">
        <f t="shared" si="0"/>
        <v>48</v>
      </c>
      <c r="D56" s="1">
        <f t="shared" si="1"/>
        <v>2</v>
      </c>
      <c r="F56" s="1">
        <v>21</v>
      </c>
      <c r="P56" s="1">
        <v>27</v>
      </c>
      <c r="AN56" s="1"/>
      <c r="AO56" s="1"/>
      <c r="AP56" s="1"/>
      <c r="AQ56" s="1"/>
      <c r="AR56" s="1"/>
      <c r="AS56" s="1"/>
      <c r="AT56" s="1"/>
    </row>
    <row r="57" spans="1:46" x14ac:dyDescent="0.25">
      <c r="A57" s="1">
        <v>56</v>
      </c>
      <c r="B57" t="s">
        <v>817</v>
      </c>
      <c r="C57" s="1">
        <f t="shared" si="0"/>
        <v>44</v>
      </c>
      <c r="D57" s="1">
        <f t="shared" si="1"/>
        <v>2</v>
      </c>
      <c r="AB57" s="1">
        <v>26</v>
      </c>
      <c r="AG57" s="1">
        <v>18</v>
      </c>
      <c r="AN57" s="1"/>
      <c r="AO57" s="1"/>
      <c r="AP57" s="1"/>
      <c r="AQ57" s="1"/>
      <c r="AR57" s="1"/>
      <c r="AS57" s="1"/>
      <c r="AT57" s="1"/>
    </row>
    <row r="58" spans="1:46" x14ac:dyDescent="0.25">
      <c r="A58" s="1">
        <v>57</v>
      </c>
      <c r="B58" t="s">
        <v>1091</v>
      </c>
      <c r="C58" s="1">
        <f t="shared" si="0"/>
        <v>42</v>
      </c>
      <c r="D58" s="1">
        <f t="shared" si="1"/>
        <v>2</v>
      </c>
      <c r="AM58" s="1">
        <v>22</v>
      </c>
      <c r="AN58" s="1"/>
      <c r="AO58" s="1"/>
      <c r="AP58" s="1"/>
      <c r="AQ58" s="1"/>
      <c r="AR58" s="1"/>
      <c r="AS58" s="1">
        <v>20</v>
      </c>
      <c r="AT58" s="1"/>
    </row>
    <row r="59" spans="1:46" x14ac:dyDescent="0.25">
      <c r="A59" s="1">
        <v>58</v>
      </c>
      <c r="B59" t="s">
        <v>1275</v>
      </c>
      <c r="C59" s="1">
        <f t="shared" si="0"/>
        <v>42</v>
      </c>
      <c r="D59" s="1">
        <f t="shared" si="1"/>
        <v>2</v>
      </c>
      <c r="M59" s="1">
        <v>24</v>
      </c>
      <c r="U59" s="1">
        <v>18</v>
      </c>
      <c r="AN59" s="1"/>
      <c r="AO59" s="1"/>
      <c r="AP59" s="1"/>
      <c r="AQ59" s="1"/>
      <c r="AR59" s="1"/>
      <c r="AS59" s="1"/>
      <c r="AT59" s="1"/>
    </row>
    <row r="60" spans="1:46" x14ac:dyDescent="0.25">
      <c r="A60" s="1">
        <v>59</v>
      </c>
      <c r="B60" t="s">
        <v>1090</v>
      </c>
      <c r="C60" s="1">
        <f t="shared" si="0"/>
        <v>41</v>
      </c>
      <c r="D60" s="1">
        <f t="shared" si="1"/>
        <v>2</v>
      </c>
      <c r="AN60" s="1">
        <v>17</v>
      </c>
      <c r="AO60" s="1"/>
      <c r="AP60" s="1"/>
      <c r="AQ60" s="1"/>
      <c r="AR60" s="1"/>
      <c r="AS60" s="1">
        <v>24</v>
      </c>
      <c r="AT60" s="1"/>
    </row>
    <row r="61" spans="1:46" x14ac:dyDescent="0.25">
      <c r="A61" s="1">
        <v>60</v>
      </c>
      <c r="B61" t="s">
        <v>1349</v>
      </c>
      <c r="C61" s="1">
        <f t="shared" si="0"/>
        <v>40</v>
      </c>
      <c r="D61" s="1">
        <f t="shared" si="1"/>
        <v>2</v>
      </c>
      <c r="F61" s="1">
        <v>26</v>
      </c>
      <c r="J61" s="1">
        <v>14</v>
      </c>
      <c r="AN61" s="1"/>
      <c r="AO61" s="1"/>
      <c r="AP61" s="1"/>
      <c r="AQ61" s="1"/>
      <c r="AR61" s="1"/>
      <c r="AS61" s="1"/>
      <c r="AT61" s="1"/>
    </row>
    <row r="62" spans="1:46" x14ac:dyDescent="0.25">
      <c r="A62" s="1">
        <v>61</v>
      </c>
      <c r="B62" t="s">
        <v>1141</v>
      </c>
      <c r="C62" s="1">
        <f t="shared" si="0"/>
        <v>39</v>
      </c>
      <c r="D62" s="1">
        <f t="shared" si="1"/>
        <v>2</v>
      </c>
      <c r="AG62" s="1">
        <v>24</v>
      </c>
      <c r="AL62" s="1">
        <v>15</v>
      </c>
      <c r="AN62" s="1"/>
      <c r="AO62" s="1"/>
      <c r="AP62" s="1"/>
      <c r="AQ62" s="1"/>
      <c r="AR62" s="1"/>
      <c r="AS62" s="1"/>
      <c r="AT62" s="1"/>
    </row>
    <row r="63" spans="1:46" x14ac:dyDescent="0.25">
      <c r="A63" s="1">
        <v>62</v>
      </c>
      <c r="B63" t="s">
        <v>727</v>
      </c>
      <c r="C63" s="1">
        <f t="shared" si="0"/>
        <v>39</v>
      </c>
      <c r="D63" s="1">
        <f t="shared" si="1"/>
        <v>2</v>
      </c>
      <c r="O63" s="1">
        <v>21</v>
      </c>
      <c r="AN63" s="1"/>
      <c r="AO63" s="1"/>
      <c r="AP63" s="1"/>
      <c r="AQ63" s="1"/>
      <c r="AR63" s="1"/>
      <c r="AS63" s="1">
        <v>18</v>
      </c>
      <c r="AT63" s="1"/>
    </row>
    <row r="64" spans="1:46" x14ac:dyDescent="0.25">
      <c r="A64" s="1">
        <v>63</v>
      </c>
      <c r="B64" t="s">
        <v>1020</v>
      </c>
      <c r="C64" s="1">
        <f t="shared" si="0"/>
        <v>38</v>
      </c>
      <c r="D64" s="1">
        <f t="shared" si="1"/>
        <v>2</v>
      </c>
      <c r="AF64" s="1">
        <v>13</v>
      </c>
      <c r="AN64" s="1"/>
      <c r="AO64" s="1">
        <v>25</v>
      </c>
      <c r="AP64" s="1"/>
      <c r="AQ64" s="1"/>
      <c r="AR64" s="1"/>
      <c r="AS64" s="1"/>
      <c r="AT64" s="1"/>
    </row>
    <row r="65" spans="1:46" x14ac:dyDescent="0.25">
      <c r="A65" s="1">
        <v>64</v>
      </c>
      <c r="B65" t="s">
        <v>1227</v>
      </c>
      <c r="C65" s="1">
        <f t="shared" si="0"/>
        <v>35</v>
      </c>
      <c r="D65" s="1">
        <f t="shared" si="1"/>
        <v>2</v>
      </c>
      <c r="L65" s="1">
        <v>23</v>
      </c>
      <c r="AD65" s="1">
        <v>12</v>
      </c>
      <c r="AN65" s="1"/>
      <c r="AO65" s="1"/>
      <c r="AP65" s="1"/>
      <c r="AQ65" s="1"/>
      <c r="AR65" s="1"/>
      <c r="AS65" s="1"/>
      <c r="AT65" s="1"/>
    </row>
    <row r="66" spans="1:46" x14ac:dyDescent="0.25">
      <c r="A66" s="1">
        <v>65</v>
      </c>
      <c r="B66" t="s">
        <v>1081</v>
      </c>
      <c r="C66" s="1">
        <f t="shared" ref="C66:C129" si="2">SUM(E66:AT66)</f>
        <v>34</v>
      </c>
      <c r="D66" s="1">
        <f t="shared" ref="D66:D129" si="3">COUNT(E66:AT66)</f>
        <v>2</v>
      </c>
      <c r="AB66" s="1">
        <v>12</v>
      </c>
      <c r="AN66" s="1"/>
      <c r="AO66" s="1"/>
      <c r="AP66" s="1"/>
      <c r="AQ66" s="1"/>
      <c r="AR66" s="1"/>
      <c r="AS66" s="1"/>
      <c r="AT66" s="1">
        <v>22</v>
      </c>
    </row>
    <row r="67" spans="1:46" x14ac:dyDescent="0.25">
      <c r="A67" s="1">
        <v>66</v>
      </c>
      <c r="B67" t="s">
        <v>1128</v>
      </c>
      <c r="C67" s="1">
        <f t="shared" si="2"/>
        <v>32</v>
      </c>
      <c r="D67" s="1">
        <f t="shared" si="3"/>
        <v>2</v>
      </c>
      <c r="AL67" s="1">
        <v>15</v>
      </c>
      <c r="AN67" s="1"/>
      <c r="AO67" s="1">
        <v>17</v>
      </c>
      <c r="AP67" s="1"/>
      <c r="AQ67" s="1"/>
      <c r="AR67" s="1"/>
      <c r="AS67" s="1"/>
      <c r="AT67" s="1"/>
    </row>
    <row r="68" spans="1:46" x14ac:dyDescent="0.25">
      <c r="A68" s="1">
        <v>67</v>
      </c>
      <c r="B68" t="s">
        <v>1333</v>
      </c>
      <c r="C68" s="1">
        <f t="shared" si="2"/>
        <v>32</v>
      </c>
      <c r="D68" s="1">
        <f t="shared" si="3"/>
        <v>2</v>
      </c>
      <c r="I68" s="1">
        <v>11</v>
      </c>
      <c r="M68" s="1">
        <v>21</v>
      </c>
      <c r="AN68" s="1"/>
      <c r="AO68" s="1"/>
      <c r="AP68" s="1"/>
      <c r="AQ68" s="1"/>
      <c r="AR68" s="1"/>
      <c r="AS68" s="1"/>
      <c r="AT68" s="1"/>
    </row>
    <row r="69" spans="1:46" x14ac:dyDescent="0.25">
      <c r="A69" s="1">
        <v>68</v>
      </c>
      <c r="B69" t="s">
        <v>1156</v>
      </c>
      <c r="C69" s="1">
        <f t="shared" si="2"/>
        <v>31</v>
      </c>
      <c r="D69" s="1">
        <f t="shared" si="3"/>
        <v>2</v>
      </c>
      <c r="H69" s="1">
        <v>9</v>
      </c>
      <c r="AJ69" s="1">
        <v>22</v>
      </c>
      <c r="AN69" s="1"/>
      <c r="AO69" s="1"/>
      <c r="AP69" s="1"/>
      <c r="AQ69" s="1"/>
      <c r="AR69" s="1"/>
      <c r="AS69" s="1"/>
      <c r="AT69" s="1"/>
    </row>
    <row r="70" spans="1:46" x14ac:dyDescent="0.25">
      <c r="A70" s="1">
        <v>69</v>
      </c>
      <c r="B70" t="s">
        <v>1219</v>
      </c>
      <c r="C70" s="1">
        <f t="shared" si="2"/>
        <v>30</v>
      </c>
      <c r="D70" s="1">
        <f t="shared" si="3"/>
        <v>2</v>
      </c>
      <c r="H70" s="1">
        <v>18</v>
      </c>
      <c r="AE70" s="1">
        <v>12</v>
      </c>
      <c r="AN70" s="1"/>
      <c r="AO70" s="1"/>
      <c r="AP70" s="1"/>
      <c r="AQ70" s="1"/>
      <c r="AR70" s="1"/>
      <c r="AS70" s="1"/>
      <c r="AT70" s="1"/>
    </row>
    <row r="71" spans="1:46" x14ac:dyDescent="0.25">
      <c r="A71" s="1">
        <v>70</v>
      </c>
      <c r="B71" t="s">
        <v>1245</v>
      </c>
      <c r="C71" s="1">
        <f t="shared" si="2"/>
        <v>28</v>
      </c>
      <c r="D71" s="1">
        <f t="shared" si="3"/>
        <v>2</v>
      </c>
      <c r="H71" s="1">
        <v>15</v>
      </c>
      <c r="AA71" s="1">
        <v>13</v>
      </c>
      <c r="AN71" s="1"/>
      <c r="AO71" s="1"/>
      <c r="AP71" s="1"/>
      <c r="AQ71" s="1"/>
      <c r="AR71" s="1"/>
      <c r="AS71" s="1"/>
      <c r="AT71" s="1"/>
    </row>
    <row r="72" spans="1:46" x14ac:dyDescent="0.25">
      <c r="A72" s="1">
        <v>71</v>
      </c>
      <c r="B72" t="s">
        <v>1379</v>
      </c>
      <c r="C72" s="1">
        <f t="shared" si="2"/>
        <v>16</v>
      </c>
      <c r="D72" s="1">
        <f t="shared" si="3"/>
        <v>1</v>
      </c>
      <c r="E72" s="1">
        <v>16</v>
      </c>
      <c r="AN72" s="1"/>
      <c r="AO72" s="1"/>
      <c r="AP72" s="1"/>
      <c r="AQ72" s="1"/>
      <c r="AR72" s="1"/>
      <c r="AS72" s="1"/>
      <c r="AT72" s="1"/>
    </row>
    <row r="73" spans="1:46" x14ac:dyDescent="0.25">
      <c r="A73" s="1">
        <v>72</v>
      </c>
      <c r="B73" t="s">
        <v>1380</v>
      </c>
      <c r="C73" s="1">
        <f t="shared" si="2"/>
        <v>15</v>
      </c>
      <c r="D73" s="1">
        <f t="shared" si="3"/>
        <v>1</v>
      </c>
      <c r="E73" s="1">
        <v>15</v>
      </c>
      <c r="AN73" s="1"/>
      <c r="AO73" s="1"/>
      <c r="AP73" s="1"/>
      <c r="AQ73" s="1"/>
      <c r="AR73" s="1"/>
      <c r="AS73" s="1"/>
      <c r="AT73" s="1"/>
    </row>
    <row r="74" spans="1:46" x14ac:dyDescent="0.25">
      <c r="A74" s="1">
        <v>73</v>
      </c>
      <c r="B74" t="s">
        <v>990</v>
      </c>
      <c r="C74" s="1">
        <f t="shared" si="2"/>
        <v>15</v>
      </c>
      <c r="D74" s="1">
        <f t="shared" si="3"/>
        <v>1</v>
      </c>
      <c r="E74" s="1">
        <v>15</v>
      </c>
      <c r="AN74" s="1"/>
      <c r="AO74" s="1"/>
      <c r="AP74" s="1"/>
      <c r="AQ74" s="1"/>
      <c r="AR74" s="1"/>
      <c r="AS74" s="1"/>
      <c r="AT74" s="1"/>
    </row>
    <row r="75" spans="1:46" x14ac:dyDescent="0.25">
      <c r="A75" s="1">
        <v>74</v>
      </c>
      <c r="B75" t="s">
        <v>1381</v>
      </c>
      <c r="C75" s="1">
        <f t="shared" si="2"/>
        <v>11</v>
      </c>
      <c r="D75" s="1">
        <f t="shared" si="3"/>
        <v>1</v>
      </c>
      <c r="E75" s="1">
        <v>11</v>
      </c>
      <c r="AN75" s="1"/>
      <c r="AO75" s="1"/>
      <c r="AP75" s="1"/>
      <c r="AQ75" s="1"/>
      <c r="AR75" s="1"/>
      <c r="AS75" s="1"/>
      <c r="AT75" s="1"/>
    </row>
    <row r="76" spans="1:46" x14ac:dyDescent="0.25">
      <c r="A76" s="1">
        <v>75</v>
      </c>
      <c r="B76" t="s">
        <v>1382</v>
      </c>
      <c r="C76" s="1">
        <f t="shared" si="2"/>
        <v>11</v>
      </c>
      <c r="D76" s="1">
        <f t="shared" si="3"/>
        <v>1</v>
      </c>
      <c r="E76" s="1">
        <v>11</v>
      </c>
      <c r="AN76" s="1"/>
      <c r="AO76" s="1"/>
      <c r="AP76" s="1"/>
      <c r="AQ76" s="1"/>
      <c r="AR76" s="1"/>
      <c r="AS76" s="1"/>
      <c r="AT76" s="1"/>
    </row>
    <row r="77" spans="1:46" x14ac:dyDescent="0.25">
      <c r="A77" s="1">
        <v>76</v>
      </c>
      <c r="B77" t="s">
        <v>1383</v>
      </c>
      <c r="C77" s="1">
        <f t="shared" si="2"/>
        <v>8</v>
      </c>
      <c r="D77" s="1">
        <f t="shared" si="3"/>
        <v>1</v>
      </c>
      <c r="E77" s="1">
        <v>8</v>
      </c>
      <c r="AN77" s="1"/>
      <c r="AO77" s="1"/>
      <c r="AP77" s="1"/>
      <c r="AQ77" s="1"/>
      <c r="AR77" s="1"/>
      <c r="AS77" s="1"/>
      <c r="AT77" s="1"/>
    </row>
    <row r="78" spans="1:46" x14ac:dyDescent="0.25">
      <c r="A78" s="1">
        <v>77</v>
      </c>
      <c r="B78" t="s">
        <v>1384</v>
      </c>
      <c r="C78" s="1">
        <f t="shared" si="2"/>
        <v>6</v>
      </c>
      <c r="D78" s="1">
        <f t="shared" si="3"/>
        <v>1</v>
      </c>
      <c r="E78" s="1">
        <v>6</v>
      </c>
      <c r="AN78" s="1"/>
      <c r="AO78" s="1"/>
      <c r="AP78" s="1"/>
      <c r="AQ78" s="1"/>
      <c r="AR78" s="1"/>
      <c r="AS78" s="1"/>
      <c r="AT78" s="1"/>
    </row>
    <row r="79" spans="1:46" x14ac:dyDescent="0.25">
      <c r="A79" s="1">
        <v>78</v>
      </c>
      <c r="B79" t="s">
        <v>1340</v>
      </c>
      <c r="C79" s="1">
        <f t="shared" si="2"/>
        <v>36</v>
      </c>
      <c r="D79" s="1">
        <f t="shared" si="3"/>
        <v>1</v>
      </c>
      <c r="L79" s="1">
        <v>36</v>
      </c>
      <c r="AN79" s="1"/>
      <c r="AO79" s="1"/>
      <c r="AP79" s="1"/>
      <c r="AQ79" s="1"/>
      <c r="AR79" s="1"/>
      <c r="AS79" s="1"/>
      <c r="AT79" s="1"/>
    </row>
    <row r="80" spans="1:46" x14ac:dyDescent="0.25">
      <c r="A80" s="1">
        <v>79</v>
      </c>
      <c r="B80" t="s">
        <v>1263</v>
      </c>
      <c r="C80" s="1">
        <f t="shared" si="2"/>
        <v>36</v>
      </c>
      <c r="D80" s="1">
        <f t="shared" si="3"/>
        <v>1</v>
      </c>
      <c r="W80" s="1">
        <v>36</v>
      </c>
      <c r="AN80" s="1"/>
      <c r="AO80" s="1"/>
      <c r="AP80" s="1"/>
      <c r="AQ80" s="1"/>
      <c r="AR80" s="1"/>
      <c r="AS80" s="1"/>
      <c r="AT80" s="1"/>
    </row>
    <row r="81" spans="1:46" x14ac:dyDescent="0.25">
      <c r="A81" s="1">
        <v>80</v>
      </c>
      <c r="B81" t="s">
        <v>1152</v>
      </c>
      <c r="C81" s="1">
        <f t="shared" si="2"/>
        <v>35</v>
      </c>
      <c r="D81" s="1">
        <f t="shared" si="3"/>
        <v>1</v>
      </c>
      <c r="AK81" s="1">
        <v>35</v>
      </c>
      <c r="AN81" s="1"/>
      <c r="AO81" s="1"/>
      <c r="AP81" s="1"/>
      <c r="AQ81" s="1"/>
      <c r="AR81" s="1"/>
      <c r="AS81" s="1"/>
      <c r="AT81" s="1"/>
    </row>
    <row r="82" spans="1:46" x14ac:dyDescent="0.25">
      <c r="A82" s="1">
        <v>81</v>
      </c>
      <c r="B82" t="s">
        <v>1200</v>
      </c>
      <c r="C82" s="1">
        <f t="shared" si="2"/>
        <v>35</v>
      </c>
      <c r="D82" s="1">
        <f t="shared" si="3"/>
        <v>1</v>
      </c>
      <c r="AH82" s="1">
        <v>35</v>
      </c>
      <c r="AN82" s="1"/>
      <c r="AO82" s="1"/>
      <c r="AP82" s="1"/>
      <c r="AQ82" s="1"/>
      <c r="AR82" s="1"/>
      <c r="AS82" s="1"/>
      <c r="AT82" s="1"/>
    </row>
    <row r="83" spans="1:46" x14ac:dyDescent="0.25">
      <c r="A83" s="1">
        <v>82</v>
      </c>
      <c r="B83" t="s">
        <v>1080</v>
      </c>
      <c r="C83" s="1">
        <f t="shared" si="2"/>
        <v>34</v>
      </c>
      <c r="D83" s="1">
        <f t="shared" si="3"/>
        <v>1</v>
      </c>
      <c r="AN83" s="1"/>
      <c r="AO83" s="1"/>
      <c r="AP83" s="1"/>
      <c r="AQ83" s="1"/>
      <c r="AR83" s="1"/>
      <c r="AS83" s="1"/>
      <c r="AT83" s="1">
        <v>34</v>
      </c>
    </row>
    <row r="84" spans="1:46" x14ac:dyDescent="0.25">
      <c r="A84" s="1">
        <v>83</v>
      </c>
      <c r="B84" t="s">
        <v>1304</v>
      </c>
      <c r="C84" s="1">
        <f t="shared" si="2"/>
        <v>33</v>
      </c>
      <c r="D84" s="1">
        <f t="shared" si="3"/>
        <v>1</v>
      </c>
      <c r="Q84" s="1">
        <v>33</v>
      </c>
      <c r="AN84" s="1"/>
      <c r="AO84" s="1"/>
      <c r="AP84" s="1"/>
      <c r="AQ84" s="1"/>
      <c r="AR84" s="1"/>
      <c r="AS84" s="1"/>
      <c r="AT84" s="1"/>
    </row>
    <row r="85" spans="1:46" x14ac:dyDescent="0.25">
      <c r="A85" s="1">
        <v>84</v>
      </c>
      <c r="B85" t="s">
        <v>1287</v>
      </c>
      <c r="C85" s="1">
        <f t="shared" si="2"/>
        <v>33</v>
      </c>
      <c r="D85" s="1">
        <f t="shared" si="3"/>
        <v>1</v>
      </c>
      <c r="S85" s="1">
        <v>33</v>
      </c>
      <c r="AN85" s="1"/>
      <c r="AO85" s="1"/>
      <c r="AP85" s="1"/>
      <c r="AQ85" s="1"/>
      <c r="AR85" s="1"/>
      <c r="AS85" s="1"/>
      <c r="AT85" s="1"/>
    </row>
    <row r="86" spans="1:46" x14ac:dyDescent="0.25">
      <c r="A86" s="1">
        <v>85</v>
      </c>
      <c r="B86" t="s">
        <v>1148</v>
      </c>
      <c r="C86" s="1">
        <f t="shared" si="2"/>
        <v>33</v>
      </c>
      <c r="D86" s="1">
        <f t="shared" si="3"/>
        <v>1</v>
      </c>
      <c r="AK86" s="1">
        <v>33</v>
      </c>
      <c r="AN86" s="1"/>
      <c r="AO86" s="1"/>
      <c r="AP86" s="1"/>
      <c r="AQ86" s="1"/>
      <c r="AR86" s="1"/>
      <c r="AS86" s="1"/>
      <c r="AT86" s="1"/>
    </row>
    <row r="87" spans="1:46" x14ac:dyDescent="0.25">
      <c r="A87" s="1">
        <v>86</v>
      </c>
      <c r="B87" t="s">
        <v>1117</v>
      </c>
      <c r="C87" s="1">
        <f t="shared" si="2"/>
        <v>32</v>
      </c>
      <c r="D87" s="1">
        <f t="shared" si="3"/>
        <v>1</v>
      </c>
      <c r="AJ87" s="1">
        <v>32</v>
      </c>
      <c r="AN87" s="1"/>
      <c r="AO87" s="1"/>
      <c r="AP87" s="1"/>
      <c r="AQ87" s="1"/>
      <c r="AR87" s="1"/>
      <c r="AS87" s="1"/>
      <c r="AT87" s="1"/>
    </row>
    <row r="88" spans="1:46" x14ac:dyDescent="0.25">
      <c r="A88" s="1">
        <v>87</v>
      </c>
      <c r="B88" t="s">
        <v>1326</v>
      </c>
      <c r="C88" s="1">
        <f t="shared" si="2"/>
        <v>31</v>
      </c>
      <c r="D88" s="1">
        <f t="shared" si="3"/>
        <v>1</v>
      </c>
      <c r="N88" s="1">
        <v>31</v>
      </c>
      <c r="AN88" s="1"/>
      <c r="AO88" s="1"/>
      <c r="AP88" s="1"/>
      <c r="AQ88" s="1"/>
      <c r="AR88" s="1"/>
      <c r="AS88" s="1"/>
      <c r="AT88" s="1"/>
    </row>
    <row r="89" spans="1:46" x14ac:dyDescent="0.25">
      <c r="A89" s="1">
        <v>88</v>
      </c>
      <c r="B89" t="s">
        <v>1257</v>
      </c>
      <c r="C89" s="1">
        <f t="shared" si="2"/>
        <v>31</v>
      </c>
      <c r="D89" s="1">
        <f t="shared" si="3"/>
        <v>1</v>
      </c>
      <c r="Y89" s="1">
        <v>31</v>
      </c>
      <c r="AN89" s="1"/>
      <c r="AO89" s="1"/>
      <c r="AP89" s="1"/>
      <c r="AQ89" s="1"/>
      <c r="AR89" s="1"/>
      <c r="AS89" s="1"/>
      <c r="AT89" s="1"/>
    </row>
    <row r="90" spans="1:46" x14ac:dyDescent="0.25">
      <c r="A90" s="1">
        <v>89</v>
      </c>
      <c r="B90" t="s">
        <v>1147</v>
      </c>
      <c r="C90" s="1">
        <f t="shared" si="2"/>
        <v>31</v>
      </c>
      <c r="D90" s="1">
        <f t="shared" si="3"/>
        <v>1</v>
      </c>
      <c r="AK90" s="1">
        <v>31</v>
      </c>
      <c r="AN90" s="1"/>
      <c r="AO90" s="1"/>
      <c r="AP90" s="1"/>
      <c r="AQ90" s="1"/>
      <c r="AR90" s="1"/>
      <c r="AS90" s="1"/>
      <c r="AT90" s="1"/>
    </row>
    <row r="91" spans="1:46" x14ac:dyDescent="0.25">
      <c r="A91" s="1">
        <v>90</v>
      </c>
      <c r="B91" t="s">
        <v>1203</v>
      </c>
      <c r="C91" s="1">
        <f t="shared" si="2"/>
        <v>31</v>
      </c>
      <c r="D91" s="1">
        <f t="shared" si="3"/>
        <v>1</v>
      </c>
      <c r="AH91" s="1">
        <v>31</v>
      </c>
      <c r="AN91" s="1"/>
      <c r="AO91" s="1"/>
      <c r="AP91" s="1"/>
      <c r="AQ91" s="1"/>
      <c r="AR91" s="1"/>
      <c r="AS91" s="1"/>
      <c r="AT91" s="1"/>
    </row>
    <row r="92" spans="1:46" x14ac:dyDescent="0.25">
      <c r="A92" s="1">
        <v>91</v>
      </c>
      <c r="B92" t="s">
        <v>1202</v>
      </c>
      <c r="C92" s="1">
        <f t="shared" si="2"/>
        <v>31</v>
      </c>
      <c r="D92" s="1">
        <f t="shared" si="3"/>
        <v>1</v>
      </c>
      <c r="AH92" s="1">
        <v>31</v>
      </c>
      <c r="AN92" s="1"/>
      <c r="AO92" s="1"/>
      <c r="AP92" s="1"/>
      <c r="AQ92" s="1"/>
      <c r="AR92" s="1"/>
      <c r="AS92" s="1"/>
      <c r="AT92" s="1"/>
    </row>
    <row r="93" spans="1:46" x14ac:dyDescent="0.25">
      <c r="A93" s="1">
        <v>92</v>
      </c>
      <c r="B93" t="s">
        <v>689</v>
      </c>
      <c r="C93" s="1">
        <f t="shared" si="2"/>
        <v>30</v>
      </c>
      <c r="D93" s="1">
        <f t="shared" si="3"/>
        <v>1</v>
      </c>
      <c r="P93" s="1">
        <v>30</v>
      </c>
      <c r="AN93" s="1"/>
      <c r="AO93" s="1"/>
      <c r="AP93" s="1"/>
      <c r="AQ93" s="1"/>
      <c r="AR93" s="1"/>
      <c r="AS93" s="1"/>
      <c r="AT93" s="1"/>
    </row>
    <row r="94" spans="1:46" x14ac:dyDescent="0.25">
      <c r="A94" s="1">
        <v>93</v>
      </c>
      <c r="B94" t="s">
        <v>1288</v>
      </c>
      <c r="C94" s="1">
        <f t="shared" si="2"/>
        <v>30</v>
      </c>
      <c r="D94" s="1">
        <f t="shared" si="3"/>
        <v>1</v>
      </c>
      <c r="S94" s="1">
        <v>30</v>
      </c>
      <c r="AN94" s="1"/>
      <c r="AO94" s="1"/>
      <c r="AP94" s="1"/>
      <c r="AQ94" s="1"/>
      <c r="AR94" s="1"/>
      <c r="AS94" s="1"/>
      <c r="AT94" s="1"/>
    </row>
    <row r="95" spans="1:46" x14ac:dyDescent="0.25">
      <c r="A95" s="1">
        <v>94</v>
      </c>
      <c r="B95" t="s">
        <v>1096</v>
      </c>
      <c r="C95" s="1">
        <f t="shared" si="2"/>
        <v>30</v>
      </c>
      <c r="D95" s="1">
        <f t="shared" si="3"/>
        <v>1</v>
      </c>
      <c r="AN95" s="1"/>
      <c r="AO95" s="1"/>
      <c r="AP95" s="1"/>
      <c r="AQ95" s="1"/>
      <c r="AR95" s="1"/>
      <c r="AS95" s="1">
        <v>30</v>
      </c>
      <c r="AT95" s="1"/>
    </row>
    <row r="96" spans="1:46" x14ac:dyDescent="0.25">
      <c r="A96" s="1">
        <v>95</v>
      </c>
      <c r="B96" t="s">
        <v>104</v>
      </c>
      <c r="C96" s="1">
        <f t="shared" si="2"/>
        <v>30</v>
      </c>
      <c r="D96" s="1">
        <f t="shared" si="3"/>
        <v>1</v>
      </c>
      <c r="AN96" s="1"/>
      <c r="AO96" s="1">
        <v>30</v>
      </c>
      <c r="AP96" s="1"/>
      <c r="AQ96" s="1"/>
      <c r="AR96" s="1"/>
      <c r="AS96" s="1"/>
      <c r="AT96" s="1"/>
    </row>
    <row r="97" spans="1:46" x14ac:dyDescent="0.25">
      <c r="A97" s="1">
        <v>96</v>
      </c>
      <c r="B97" t="s">
        <v>1146</v>
      </c>
      <c r="C97" s="1">
        <f t="shared" si="2"/>
        <v>30</v>
      </c>
      <c r="D97" s="1">
        <f t="shared" si="3"/>
        <v>1</v>
      </c>
      <c r="AK97" s="1">
        <v>30</v>
      </c>
      <c r="AN97" s="1"/>
      <c r="AO97" s="1"/>
      <c r="AP97" s="1"/>
      <c r="AQ97" s="1"/>
      <c r="AR97" s="1"/>
      <c r="AS97" s="1"/>
      <c r="AT97" s="1"/>
    </row>
    <row r="98" spans="1:46" x14ac:dyDescent="0.25">
      <c r="A98" s="1">
        <v>97</v>
      </c>
      <c r="B98" t="s">
        <v>1302</v>
      </c>
      <c r="C98" s="1">
        <f t="shared" si="2"/>
        <v>29</v>
      </c>
      <c r="D98" s="1">
        <f t="shared" si="3"/>
        <v>1</v>
      </c>
      <c r="Q98" s="1">
        <v>29</v>
      </c>
      <c r="AN98" s="1"/>
      <c r="AO98" s="1"/>
      <c r="AP98" s="1"/>
      <c r="AQ98" s="1"/>
      <c r="AR98" s="1"/>
      <c r="AS98" s="1"/>
      <c r="AT98" s="1"/>
    </row>
    <row r="99" spans="1:46" x14ac:dyDescent="0.25">
      <c r="A99" s="1">
        <v>98</v>
      </c>
      <c r="B99" t="s">
        <v>1266</v>
      </c>
      <c r="C99" s="1">
        <f t="shared" si="2"/>
        <v>29</v>
      </c>
      <c r="D99" s="1">
        <f t="shared" si="3"/>
        <v>1</v>
      </c>
      <c r="W99" s="1">
        <v>29</v>
      </c>
      <c r="AN99" s="1"/>
      <c r="AO99" s="1"/>
      <c r="AP99" s="1"/>
      <c r="AQ99" s="1"/>
      <c r="AR99" s="1"/>
      <c r="AS99" s="1"/>
      <c r="AT99" s="1"/>
    </row>
    <row r="100" spans="1:46" x14ac:dyDescent="0.25">
      <c r="A100" s="1">
        <v>99</v>
      </c>
      <c r="B100" t="s">
        <v>1246</v>
      </c>
      <c r="C100" s="1">
        <f t="shared" si="2"/>
        <v>29</v>
      </c>
      <c r="D100" s="1">
        <f t="shared" si="3"/>
        <v>1</v>
      </c>
      <c r="Z100" s="1">
        <v>29</v>
      </c>
      <c r="AN100" s="1"/>
      <c r="AO100" s="1"/>
      <c r="AP100" s="1"/>
      <c r="AQ100" s="1"/>
      <c r="AR100" s="1"/>
      <c r="AS100" s="1"/>
      <c r="AT100" s="1"/>
    </row>
    <row r="101" spans="1:46" x14ac:dyDescent="0.25">
      <c r="A101" s="1">
        <v>100</v>
      </c>
      <c r="B101" t="s">
        <v>1234</v>
      </c>
      <c r="C101" s="1">
        <f t="shared" si="2"/>
        <v>29</v>
      </c>
      <c r="D101" s="1">
        <f t="shared" si="3"/>
        <v>1</v>
      </c>
      <c r="AB101" s="1">
        <v>29</v>
      </c>
      <c r="AN101" s="1"/>
      <c r="AO101" s="1"/>
      <c r="AP101" s="1"/>
      <c r="AQ101" s="1"/>
      <c r="AR101" s="1"/>
      <c r="AS101" s="1"/>
      <c r="AT101" s="1"/>
    </row>
    <row r="102" spans="1:46" x14ac:dyDescent="0.25">
      <c r="A102" s="1">
        <v>101</v>
      </c>
      <c r="B102" t="s">
        <v>1290</v>
      </c>
      <c r="C102" s="1">
        <f t="shared" si="2"/>
        <v>28</v>
      </c>
      <c r="D102" s="1">
        <f t="shared" si="3"/>
        <v>1</v>
      </c>
      <c r="S102" s="1">
        <v>28</v>
      </c>
      <c r="AN102" s="1"/>
      <c r="AO102" s="1"/>
      <c r="AP102" s="1"/>
      <c r="AQ102" s="1"/>
      <c r="AR102" s="1"/>
      <c r="AS102" s="1"/>
      <c r="AT102" s="1"/>
    </row>
    <row r="103" spans="1:46" x14ac:dyDescent="0.25">
      <c r="A103" s="1">
        <v>102</v>
      </c>
      <c r="B103" t="s">
        <v>1291</v>
      </c>
      <c r="C103" s="1">
        <f t="shared" si="2"/>
        <v>28</v>
      </c>
      <c r="D103" s="1">
        <f t="shared" si="3"/>
        <v>1</v>
      </c>
      <c r="S103" s="1">
        <v>28</v>
      </c>
      <c r="AN103" s="1"/>
      <c r="AO103" s="1"/>
      <c r="AP103" s="1"/>
      <c r="AQ103" s="1"/>
      <c r="AR103" s="1"/>
      <c r="AS103" s="1"/>
      <c r="AT103" s="1"/>
    </row>
    <row r="104" spans="1:46" x14ac:dyDescent="0.25">
      <c r="A104" s="1">
        <v>103</v>
      </c>
      <c r="B104" t="s">
        <v>300</v>
      </c>
      <c r="C104" s="1">
        <f t="shared" si="2"/>
        <v>28</v>
      </c>
      <c r="D104" s="1">
        <f t="shared" si="3"/>
        <v>1</v>
      </c>
      <c r="AN104" s="1"/>
      <c r="AO104" s="1"/>
      <c r="AP104" s="1"/>
      <c r="AQ104" s="1"/>
      <c r="AR104" s="1"/>
      <c r="AS104" s="1"/>
      <c r="AT104" s="1">
        <v>28</v>
      </c>
    </row>
    <row r="105" spans="1:46" x14ac:dyDescent="0.25">
      <c r="A105" s="1">
        <v>104</v>
      </c>
      <c r="B105" t="s">
        <v>1117</v>
      </c>
      <c r="C105" s="1">
        <f t="shared" si="2"/>
        <v>28</v>
      </c>
      <c r="D105" s="1">
        <f t="shared" si="3"/>
        <v>1</v>
      </c>
      <c r="AN105" s="1"/>
      <c r="AO105" s="1"/>
      <c r="AP105" s="1">
        <v>28</v>
      </c>
      <c r="AQ105" s="1"/>
      <c r="AR105" s="1"/>
      <c r="AS105" s="1"/>
      <c r="AT105" s="1"/>
    </row>
    <row r="106" spans="1:46" x14ac:dyDescent="0.25">
      <c r="A106" s="1">
        <v>105</v>
      </c>
      <c r="B106" t="s">
        <v>1357</v>
      </c>
      <c r="C106" s="1">
        <f t="shared" si="2"/>
        <v>27</v>
      </c>
      <c r="D106" s="1">
        <f t="shared" si="3"/>
        <v>1</v>
      </c>
      <c r="I106" s="1">
        <v>27</v>
      </c>
      <c r="AN106" s="1"/>
      <c r="AO106" s="1"/>
      <c r="AP106" s="1"/>
      <c r="AQ106" s="1"/>
      <c r="AR106" s="1"/>
      <c r="AS106" s="1"/>
      <c r="AT106" s="1"/>
    </row>
    <row r="107" spans="1:46" x14ac:dyDescent="0.25">
      <c r="A107" s="1">
        <v>106</v>
      </c>
      <c r="B107" t="s">
        <v>1345</v>
      </c>
      <c r="C107" s="1">
        <f t="shared" si="2"/>
        <v>27</v>
      </c>
      <c r="D107" s="1">
        <f t="shared" si="3"/>
        <v>1</v>
      </c>
      <c r="K107" s="1">
        <v>27</v>
      </c>
      <c r="AN107" s="1"/>
      <c r="AO107" s="1"/>
      <c r="AP107" s="1"/>
      <c r="AQ107" s="1"/>
      <c r="AR107" s="1"/>
      <c r="AS107" s="1"/>
      <c r="AT107" s="1"/>
    </row>
    <row r="108" spans="1:46" x14ac:dyDescent="0.25">
      <c r="A108" s="1">
        <v>107</v>
      </c>
      <c r="B108" t="s">
        <v>1336</v>
      </c>
      <c r="C108" s="1">
        <f t="shared" si="2"/>
        <v>27</v>
      </c>
      <c r="D108" s="1">
        <f t="shared" si="3"/>
        <v>1</v>
      </c>
      <c r="M108" s="1">
        <v>27</v>
      </c>
      <c r="AN108" s="1"/>
      <c r="AO108" s="1"/>
      <c r="AP108" s="1"/>
      <c r="AQ108" s="1"/>
      <c r="AR108" s="1"/>
      <c r="AS108" s="1"/>
      <c r="AT108" s="1"/>
    </row>
    <row r="109" spans="1:46" x14ac:dyDescent="0.25">
      <c r="A109" s="1">
        <v>108</v>
      </c>
      <c r="B109" t="s">
        <v>685</v>
      </c>
      <c r="C109" s="1">
        <f t="shared" si="2"/>
        <v>27</v>
      </c>
      <c r="D109" s="1">
        <f t="shared" si="3"/>
        <v>1</v>
      </c>
      <c r="P109" s="1">
        <v>27</v>
      </c>
      <c r="AN109" s="1"/>
      <c r="AO109" s="1"/>
      <c r="AP109" s="1"/>
      <c r="AQ109" s="1"/>
      <c r="AR109" s="1"/>
      <c r="AS109" s="1"/>
      <c r="AT109" s="1"/>
    </row>
    <row r="110" spans="1:46" x14ac:dyDescent="0.25">
      <c r="A110" s="1">
        <v>109</v>
      </c>
      <c r="B110" t="s">
        <v>1271</v>
      </c>
      <c r="C110" s="1">
        <f t="shared" si="2"/>
        <v>27</v>
      </c>
      <c r="D110" s="1">
        <f t="shared" si="3"/>
        <v>1</v>
      </c>
      <c r="V110" s="1">
        <v>27</v>
      </c>
      <c r="AN110" s="1"/>
      <c r="AO110" s="1"/>
      <c r="AP110" s="1"/>
      <c r="AQ110" s="1"/>
      <c r="AR110" s="1"/>
      <c r="AS110" s="1"/>
      <c r="AT110" s="1"/>
    </row>
    <row r="111" spans="1:46" x14ac:dyDescent="0.25">
      <c r="A111" s="1">
        <v>110</v>
      </c>
      <c r="B111" t="s">
        <v>1264</v>
      </c>
      <c r="C111" s="1">
        <f t="shared" si="2"/>
        <v>27</v>
      </c>
      <c r="D111" s="1">
        <f t="shared" si="3"/>
        <v>1</v>
      </c>
      <c r="W111" s="1">
        <v>27</v>
      </c>
      <c r="AN111" s="1"/>
      <c r="AO111" s="1"/>
      <c r="AP111" s="1"/>
      <c r="AQ111" s="1"/>
      <c r="AR111" s="1"/>
      <c r="AS111" s="1"/>
      <c r="AT111" s="1"/>
    </row>
    <row r="112" spans="1:46" x14ac:dyDescent="0.25">
      <c r="A112" s="1">
        <v>111</v>
      </c>
      <c r="B112" t="s">
        <v>1118</v>
      </c>
      <c r="C112" s="1">
        <f t="shared" si="2"/>
        <v>27</v>
      </c>
      <c r="D112" s="1">
        <f t="shared" si="3"/>
        <v>1</v>
      </c>
      <c r="AN112" s="1"/>
      <c r="AO112" s="1"/>
      <c r="AP112" s="1">
        <v>27</v>
      </c>
      <c r="AQ112" s="1"/>
      <c r="AR112" s="1"/>
      <c r="AS112" s="1"/>
      <c r="AT112" s="1"/>
    </row>
    <row r="113" spans="1:46" x14ac:dyDescent="0.25">
      <c r="A113" s="1">
        <v>112</v>
      </c>
      <c r="B113" t="s">
        <v>1121</v>
      </c>
      <c r="C113" s="1">
        <f t="shared" si="2"/>
        <v>27</v>
      </c>
      <c r="D113" s="1">
        <f t="shared" si="3"/>
        <v>1</v>
      </c>
      <c r="AN113" s="1"/>
      <c r="AO113" s="1"/>
      <c r="AP113" s="1">
        <v>27</v>
      </c>
      <c r="AQ113" s="1"/>
      <c r="AR113" s="1"/>
      <c r="AS113" s="1"/>
      <c r="AT113" s="1"/>
    </row>
    <row r="114" spans="1:46" x14ac:dyDescent="0.25">
      <c r="A114" s="1">
        <v>113</v>
      </c>
      <c r="B114" t="s">
        <v>1149</v>
      </c>
      <c r="C114" s="1">
        <f t="shared" si="2"/>
        <v>27</v>
      </c>
      <c r="D114" s="1">
        <f t="shared" si="3"/>
        <v>1</v>
      </c>
      <c r="AK114" s="1">
        <v>27</v>
      </c>
      <c r="AN114" s="1"/>
      <c r="AO114" s="1"/>
      <c r="AP114" s="1"/>
      <c r="AQ114" s="1"/>
      <c r="AR114" s="1"/>
      <c r="AS114" s="1"/>
      <c r="AT114" s="1"/>
    </row>
    <row r="115" spans="1:46" x14ac:dyDescent="0.25">
      <c r="A115" s="1">
        <v>114</v>
      </c>
      <c r="B115" t="s">
        <v>1214</v>
      </c>
      <c r="C115" s="1">
        <f t="shared" si="2"/>
        <v>27</v>
      </c>
      <c r="D115" s="1">
        <f t="shared" si="3"/>
        <v>1</v>
      </c>
      <c r="AF115" s="1">
        <v>27</v>
      </c>
      <c r="AN115" s="1"/>
      <c r="AO115" s="1"/>
      <c r="AP115" s="1"/>
      <c r="AQ115" s="1"/>
      <c r="AR115" s="1"/>
      <c r="AS115" s="1"/>
      <c r="AT115" s="1"/>
    </row>
    <row r="116" spans="1:46" x14ac:dyDescent="0.25">
      <c r="A116" s="1">
        <v>115</v>
      </c>
      <c r="B116" t="s">
        <v>1339</v>
      </c>
      <c r="C116" s="1">
        <f t="shared" si="2"/>
        <v>26</v>
      </c>
      <c r="D116" s="1">
        <f t="shared" si="3"/>
        <v>1</v>
      </c>
      <c r="L116" s="1">
        <v>26</v>
      </c>
      <c r="AN116" s="1"/>
      <c r="AO116" s="1"/>
      <c r="AP116" s="1"/>
      <c r="AQ116" s="1"/>
      <c r="AR116" s="1"/>
      <c r="AS116" s="1"/>
      <c r="AT116" s="1"/>
    </row>
    <row r="117" spans="1:46" x14ac:dyDescent="0.25">
      <c r="A117" s="1">
        <v>116</v>
      </c>
      <c r="B117" t="s">
        <v>1312</v>
      </c>
      <c r="C117" s="1">
        <f t="shared" si="2"/>
        <v>26</v>
      </c>
      <c r="D117" s="1">
        <f t="shared" si="3"/>
        <v>1</v>
      </c>
      <c r="P117" s="1">
        <v>26</v>
      </c>
      <c r="AN117" s="1"/>
      <c r="AO117" s="1"/>
      <c r="AP117" s="1"/>
      <c r="AQ117" s="1"/>
      <c r="AR117" s="1"/>
      <c r="AS117" s="1"/>
      <c r="AT117" s="1"/>
    </row>
    <row r="118" spans="1:46" x14ac:dyDescent="0.25">
      <c r="A118" s="1">
        <v>117</v>
      </c>
      <c r="B118" t="s">
        <v>1265</v>
      </c>
      <c r="C118" s="1">
        <f t="shared" si="2"/>
        <v>26</v>
      </c>
      <c r="D118" s="1">
        <f t="shared" si="3"/>
        <v>1</v>
      </c>
      <c r="W118" s="1">
        <v>26</v>
      </c>
      <c r="AN118" s="1"/>
      <c r="AO118" s="1"/>
      <c r="AP118" s="1"/>
      <c r="AQ118" s="1"/>
      <c r="AR118" s="1"/>
      <c r="AS118" s="1"/>
      <c r="AT118" s="1"/>
    </row>
    <row r="119" spans="1:46" x14ac:dyDescent="0.25">
      <c r="A119" s="1">
        <v>118</v>
      </c>
      <c r="B119" t="s">
        <v>1260</v>
      </c>
      <c r="C119" s="1">
        <f t="shared" si="2"/>
        <v>26</v>
      </c>
      <c r="D119" s="1">
        <f t="shared" si="3"/>
        <v>1</v>
      </c>
      <c r="X119" s="1">
        <v>26</v>
      </c>
      <c r="AN119" s="1"/>
      <c r="AO119" s="1"/>
      <c r="AP119" s="1"/>
      <c r="AQ119" s="1"/>
      <c r="AR119" s="1"/>
      <c r="AS119" s="1"/>
      <c r="AT119" s="1"/>
    </row>
    <row r="120" spans="1:46" x14ac:dyDescent="0.25">
      <c r="A120" s="1">
        <v>119</v>
      </c>
      <c r="B120" t="s">
        <v>1258</v>
      </c>
      <c r="C120" s="1">
        <f t="shared" si="2"/>
        <v>26</v>
      </c>
      <c r="D120" s="1">
        <f t="shared" si="3"/>
        <v>1</v>
      </c>
      <c r="Y120" s="1">
        <v>26</v>
      </c>
      <c r="AN120" s="1"/>
      <c r="AO120" s="1"/>
      <c r="AP120" s="1"/>
      <c r="AQ120" s="1"/>
      <c r="AR120" s="1"/>
      <c r="AS120" s="1"/>
      <c r="AT120" s="1"/>
    </row>
    <row r="121" spans="1:46" x14ac:dyDescent="0.25">
      <c r="A121" s="1">
        <v>120</v>
      </c>
      <c r="B121" t="s">
        <v>1253</v>
      </c>
      <c r="C121" s="1">
        <f t="shared" si="2"/>
        <v>26</v>
      </c>
      <c r="D121" s="1">
        <f t="shared" si="3"/>
        <v>1</v>
      </c>
      <c r="Y121" s="1">
        <v>26</v>
      </c>
      <c r="AN121" s="1"/>
      <c r="AO121" s="1"/>
      <c r="AP121" s="1"/>
      <c r="AQ121" s="1"/>
      <c r="AR121" s="1"/>
      <c r="AS121" s="1"/>
      <c r="AT121" s="1"/>
    </row>
    <row r="122" spans="1:46" x14ac:dyDescent="0.25">
      <c r="A122" s="1">
        <v>121</v>
      </c>
      <c r="B122" t="s">
        <v>1125</v>
      </c>
      <c r="C122" s="1">
        <f t="shared" si="2"/>
        <v>26</v>
      </c>
      <c r="D122" s="1">
        <f t="shared" si="3"/>
        <v>1</v>
      </c>
      <c r="AN122" s="1"/>
      <c r="AO122" s="1">
        <v>26</v>
      </c>
      <c r="AP122" s="1"/>
      <c r="AQ122" s="1"/>
      <c r="AR122" s="1"/>
      <c r="AS122" s="1"/>
      <c r="AT122" s="1"/>
    </row>
    <row r="123" spans="1:46" x14ac:dyDescent="0.25">
      <c r="A123" s="1">
        <v>122</v>
      </c>
      <c r="B123" t="s">
        <v>1131</v>
      </c>
      <c r="C123" s="1">
        <f t="shared" si="2"/>
        <v>26</v>
      </c>
      <c r="D123" s="1">
        <f t="shared" si="3"/>
        <v>1</v>
      </c>
      <c r="AN123" s="1">
        <v>26</v>
      </c>
      <c r="AO123" s="1"/>
      <c r="AP123" s="1"/>
      <c r="AQ123" s="1"/>
      <c r="AR123" s="1"/>
      <c r="AS123" s="1"/>
      <c r="AT123" s="1"/>
    </row>
    <row r="124" spans="1:46" x14ac:dyDescent="0.25">
      <c r="A124" s="1">
        <v>123</v>
      </c>
      <c r="B124" t="s">
        <v>1150</v>
      </c>
      <c r="C124" s="1">
        <f t="shared" si="2"/>
        <v>26</v>
      </c>
      <c r="D124" s="1">
        <f t="shared" si="3"/>
        <v>1</v>
      </c>
      <c r="AK124" s="1">
        <v>26</v>
      </c>
      <c r="AN124" s="1"/>
      <c r="AO124" s="1"/>
      <c r="AP124" s="1"/>
      <c r="AQ124" s="1"/>
      <c r="AR124" s="1"/>
      <c r="AS124" s="1"/>
      <c r="AT124" s="1"/>
    </row>
    <row r="125" spans="1:46" x14ac:dyDescent="0.25">
      <c r="A125" s="1">
        <v>124</v>
      </c>
      <c r="B125" t="s">
        <v>1161</v>
      </c>
      <c r="C125" s="1">
        <f t="shared" si="2"/>
        <v>26</v>
      </c>
      <c r="D125" s="1">
        <f t="shared" si="3"/>
        <v>1</v>
      </c>
      <c r="AI125" s="1">
        <v>26</v>
      </c>
      <c r="AN125" s="1"/>
      <c r="AO125" s="1"/>
      <c r="AP125" s="1"/>
      <c r="AQ125" s="1"/>
      <c r="AR125" s="1"/>
      <c r="AS125" s="1"/>
      <c r="AT125" s="1"/>
    </row>
    <row r="126" spans="1:46" x14ac:dyDescent="0.25">
      <c r="A126" s="1">
        <v>125</v>
      </c>
      <c r="B126" t="s">
        <v>1213</v>
      </c>
      <c r="C126" s="1">
        <f t="shared" si="2"/>
        <v>26</v>
      </c>
      <c r="D126" s="1">
        <f t="shared" si="3"/>
        <v>1</v>
      </c>
      <c r="AF126" s="1">
        <v>26</v>
      </c>
      <c r="AN126" s="1"/>
      <c r="AO126" s="1"/>
      <c r="AP126" s="1"/>
      <c r="AQ126" s="1"/>
      <c r="AR126" s="1"/>
      <c r="AS126" s="1"/>
      <c r="AT126" s="1"/>
    </row>
    <row r="127" spans="1:46" x14ac:dyDescent="0.25">
      <c r="A127" s="1">
        <v>126</v>
      </c>
      <c r="B127" t="s">
        <v>1376</v>
      </c>
      <c r="C127" s="1">
        <f t="shared" si="2"/>
        <v>25</v>
      </c>
      <c r="D127" s="1">
        <f t="shared" si="3"/>
        <v>1</v>
      </c>
      <c r="F127" s="1">
        <v>25</v>
      </c>
      <c r="AN127" s="1"/>
      <c r="AO127" s="1"/>
      <c r="AP127" s="1"/>
      <c r="AQ127" s="1"/>
      <c r="AR127" s="1"/>
      <c r="AS127" s="1"/>
      <c r="AT127" s="1"/>
    </row>
    <row r="128" spans="1:46" x14ac:dyDescent="0.25">
      <c r="A128" s="1">
        <v>127</v>
      </c>
      <c r="B128" t="s">
        <v>1350</v>
      </c>
      <c r="C128" s="1">
        <f t="shared" si="2"/>
        <v>25</v>
      </c>
      <c r="D128" s="1">
        <f t="shared" si="3"/>
        <v>1</v>
      </c>
      <c r="J128" s="1">
        <v>25</v>
      </c>
      <c r="AN128" s="1"/>
      <c r="AO128" s="1"/>
      <c r="AP128" s="1"/>
      <c r="AQ128" s="1"/>
      <c r="AR128" s="1"/>
      <c r="AS128" s="1"/>
      <c r="AT128" s="1"/>
    </row>
    <row r="129" spans="1:46" x14ac:dyDescent="0.25">
      <c r="A129" s="1">
        <v>128</v>
      </c>
      <c r="B129" t="s">
        <v>1346</v>
      </c>
      <c r="C129" s="1">
        <f t="shared" si="2"/>
        <v>25</v>
      </c>
      <c r="D129" s="1">
        <f t="shared" si="3"/>
        <v>1</v>
      </c>
      <c r="K129" s="1">
        <v>25</v>
      </c>
      <c r="AN129" s="1"/>
      <c r="AO129" s="1"/>
      <c r="AP129" s="1"/>
      <c r="AQ129" s="1"/>
      <c r="AR129" s="1"/>
      <c r="AS129" s="1"/>
      <c r="AT129" s="1"/>
    </row>
    <row r="130" spans="1:46" x14ac:dyDescent="0.25">
      <c r="A130" s="1">
        <v>129</v>
      </c>
      <c r="B130" t="s">
        <v>1256</v>
      </c>
      <c r="C130" s="1">
        <f t="shared" ref="C130:C193" si="4">SUM(E130:AT130)</f>
        <v>25</v>
      </c>
      <c r="D130" s="1">
        <f t="shared" ref="D130:D193" si="5">COUNT(E130:AT130)</f>
        <v>1</v>
      </c>
      <c r="Y130" s="1">
        <v>25</v>
      </c>
      <c r="AN130" s="1"/>
      <c r="AO130" s="1"/>
      <c r="AP130" s="1"/>
      <c r="AQ130" s="1"/>
      <c r="AR130" s="1"/>
      <c r="AS130" s="1"/>
      <c r="AT130" s="1"/>
    </row>
    <row r="131" spans="1:46" x14ac:dyDescent="0.25">
      <c r="A131" s="1">
        <v>130</v>
      </c>
      <c r="B131" t="s">
        <v>1255</v>
      </c>
      <c r="C131" s="1">
        <f t="shared" si="4"/>
        <v>25</v>
      </c>
      <c r="D131" s="1">
        <f t="shared" si="5"/>
        <v>1</v>
      </c>
      <c r="Y131" s="1">
        <v>25</v>
      </c>
      <c r="AN131" s="1"/>
      <c r="AO131" s="1"/>
      <c r="AP131" s="1"/>
      <c r="AQ131" s="1"/>
      <c r="AR131" s="1"/>
      <c r="AS131" s="1"/>
      <c r="AT131" s="1"/>
    </row>
    <row r="132" spans="1:46" x14ac:dyDescent="0.25">
      <c r="A132" s="1">
        <v>131</v>
      </c>
      <c r="B132" t="s">
        <v>1148</v>
      </c>
      <c r="C132" s="1">
        <f t="shared" si="4"/>
        <v>25</v>
      </c>
      <c r="D132" s="1">
        <f t="shared" si="5"/>
        <v>1</v>
      </c>
      <c r="Y132" s="1">
        <v>25</v>
      </c>
      <c r="AN132" s="1"/>
      <c r="AO132" s="1"/>
      <c r="AP132" s="1"/>
      <c r="AQ132" s="1"/>
      <c r="AR132" s="1"/>
      <c r="AS132" s="1"/>
      <c r="AT132" s="1"/>
    </row>
    <row r="133" spans="1:46" x14ac:dyDescent="0.25">
      <c r="A133" s="1">
        <v>132</v>
      </c>
      <c r="B133" t="s">
        <v>1235</v>
      </c>
      <c r="C133" s="1">
        <f t="shared" si="4"/>
        <v>25</v>
      </c>
      <c r="D133" s="1">
        <f t="shared" si="5"/>
        <v>1</v>
      </c>
      <c r="AB133" s="1">
        <v>25</v>
      </c>
      <c r="AN133" s="1"/>
      <c r="AO133" s="1"/>
      <c r="AP133" s="1"/>
      <c r="AQ133" s="1"/>
      <c r="AR133" s="1"/>
      <c r="AS133" s="1"/>
      <c r="AT133" s="1"/>
    </row>
    <row r="134" spans="1:46" x14ac:dyDescent="0.25">
      <c r="A134" s="1">
        <v>133</v>
      </c>
      <c r="B134" t="s">
        <v>1153</v>
      </c>
      <c r="C134" s="1">
        <f t="shared" si="4"/>
        <v>25</v>
      </c>
      <c r="D134" s="1">
        <f t="shared" si="5"/>
        <v>1</v>
      </c>
      <c r="AK134" s="1">
        <v>25</v>
      </c>
      <c r="AN134" s="1"/>
      <c r="AO134" s="1"/>
      <c r="AP134" s="1"/>
      <c r="AQ134" s="1"/>
      <c r="AR134" s="1"/>
      <c r="AS134" s="1"/>
      <c r="AT134" s="1"/>
    </row>
    <row r="135" spans="1:46" x14ac:dyDescent="0.25">
      <c r="A135" s="1">
        <v>134</v>
      </c>
      <c r="B135" t="s">
        <v>183</v>
      </c>
      <c r="C135" s="1">
        <f t="shared" si="4"/>
        <v>25</v>
      </c>
      <c r="D135" s="1">
        <f t="shared" si="5"/>
        <v>1</v>
      </c>
      <c r="AN135" s="1"/>
      <c r="AO135" s="1"/>
      <c r="AP135" s="1">
        <v>25</v>
      </c>
      <c r="AQ135" s="1"/>
      <c r="AR135" s="1"/>
      <c r="AS135" s="1"/>
      <c r="AT135" s="1"/>
    </row>
    <row r="136" spans="1:46" x14ac:dyDescent="0.25">
      <c r="A136" s="1">
        <v>135</v>
      </c>
      <c r="B136" t="s">
        <v>1207</v>
      </c>
      <c r="C136" s="1">
        <f t="shared" si="4"/>
        <v>25</v>
      </c>
      <c r="D136" s="1">
        <f t="shared" si="5"/>
        <v>1</v>
      </c>
      <c r="AG136" s="1">
        <v>25</v>
      </c>
      <c r="AN136" s="1"/>
      <c r="AO136" s="1"/>
      <c r="AP136" s="1"/>
      <c r="AQ136" s="1"/>
      <c r="AR136" s="1"/>
      <c r="AS136" s="1"/>
      <c r="AT136" s="1"/>
    </row>
    <row r="137" spans="1:46" x14ac:dyDescent="0.25">
      <c r="A137" s="1">
        <v>136</v>
      </c>
      <c r="B137" t="s">
        <v>1327</v>
      </c>
      <c r="C137" s="1">
        <f t="shared" si="4"/>
        <v>24</v>
      </c>
      <c r="D137" s="1">
        <f t="shared" si="5"/>
        <v>1</v>
      </c>
      <c r="N137" s="1">
        <v>24</v>
      </c>
      <c r="AN137" s="1"/>
      <c r="AO137" s="1"/>
      <c r="AP137" s="1"/>
      <c r="AQ137" s="1"/>
      <c r="AR137" s="1"/>
      <c r="AS137" s="1"/>
      <c r="AT137" s="1"/>
    </row>
    <row r="138" spans="1:46" x14ac:dyDescent="0.25">
      <c r="A138" s="1">
        <v>137</v>
      </c>
      <c r="B138" t="s">
        <v>1332</v>
      </c>
      <c r="C138" s="1">
        <f t="shared" si="4"/>
        <v>24</v>
      </c>
      <c r="D138" s="1">
        <f t="shared" si="5"/>
        <v>1</v>
      </c>
      <c r="M138" s="1">
        <v>24</v>
      </c>
      <c r="AN138" s="1"/>
      <c r="AO138" s="1"/>
      <c r="AP138" s="1"/>
      <c r="AQ138" s="1"/>
      <c r="AR138" s="1"/>
      <c r="AS138" s="1"/>
      <c r="AT138" s="1"/>
    </row>
    <row r="139" spans="1:46" x14ac:dyDescent="0.25">
      <c r="A139" s="1">
        <v>138</v>
      </c>
      <c r="B139" t="s">
        <v>1284</v>
      </c>
      <c r="C139" s="1">
        <f t="shared" si="4"/>
        <v>24</v>
      </c>
      <c r="D139" s="1">
        <f t="shared" si="5"/>
        <v>1</v>
      </c>
      <c r="T139" s="1">
        <v>24</v>
      </c>
      <c r="AN139" s="1"/>
      <c r="AO139" s="1"/>
      <c r="AP139" s="1"/>
      <c r="AQ139" s="1"/>
      <c r="AR139" s="1"/>
      <c r="AS139" s="1"/>
      <c r="AT139" s="1"/>
    </row>
    <row r="140" spans="1:46" x14ac:dyDescent="0.25">
      <c r="A140" s="1">
        <v>139</v>
      </c>
      <c r="B140" t="s">
        <v>1270</v>
      </c>
      <c r="C140" s="1">
        <f t="shared" si="4"/>
        <v>24</v>
      </c>
      <c r="D140" s="1">
        <f t="shared" si="5"/>
        <v>1</v>
      </c>
      <c r="V140" s="1">
        <v>24</v>
      </c>
      <c r="AN140" s="1"/>
      <c r="AO140" s="1"/>
      <c r="AP140" s="1"/>
      <c r="AQ140" s="1"/>
      <c r="AR140" s="1"/>
      <c r="AS140" s="1"/>
      <c r="AT140" s="1"/>
    </row>
    <row r="141" spans="1:46" x14ac:dyDescent="0.25">
      <c r="A141" s="1">
        <v>140</v>
      </c>
      <c r="B141" t="s">
        <v>310</v>
      </c>
      <c r="C141" s="1">
        <f t="shared" si="4"/>
        <v>24</v>
      </c>
      <c r="D141" s="1">
        <f t="shared" si="5"/>
        <v>1</v>
      </c>
      <c r="W141" s="1">
        <v>24</v>
      </c>
      <c r="AN141" s="1"/>
      <c r="AO141" s="1"/>
      <c r="AP141" s="1"/>
      <c r="AQ141" s="1"/>
      <c r="AR141" s="1"/>
      <c r="AS141" s="1"/>
      <c r="AT141" s="1"/>
    </row>
    <row r="142" spans="1:46" x14ac:dyDescent="0.25">
      <c r="A142" s="1">
        <v>141</v>
      </c>
      <c r="B142" t="s">
        <v>1254</v>
      </c>
      <c r="C142" s="1">
        <f t="shared" si="4"/>
        <v>24</v>
      </c>
      <c r="D142" s="1">
        <f t="shared" si="5"/>
        <v>1</v>
      </c>
      <c r="Y142" s="1">
        <v>24</v>
      </c>
      <c r="AN142" s="1"/>
      <c r="AO142" s="1"/>
      <c r="AP142" s="1"/>
      <c r="AQ142" s="1"/>
      <c r="AR142" s="1"/>
      <c r="AS142" s="1"/>
      <c r="AT142" s="1"/>
    </row>
    <row r="143" spans="1:46" x14ac:dyDescent="0.25">
      <c r="A143" s="1">
        <v>142</v>
      </c>
      <c r="B143" t="s">
        <v>1107</v>
      </c>
      <c r="C143" s="1">
        <f t="shared" si="4"/>
        <v>24</v>
      </c>
      <c r="D143" s="1">
        <f t="shared" si="5"/>
        <v>1</v>
      </c>
      <c r="AN143" s="1"/>
      <c r="AO143" s="1"/>
      <c r="AP143" s="1"/>
      <c r="AQ143" s="1"/>
      <c r="AR143" s="1">
        <v>24</v>
      </c>
      <c r="AS143" s="1"/>
      <c r="AT143" s="1"/>
    </row>
    <row r="144" spans="1:46" x14ac:dyDescent="0.25">
      <c r="A144" s="1">
        <v>143</v>
      </c>
      <c r="B144" t="s">
        <v>1352</v>
      </c>
      <c r="C144" s="1">
        <f t="shared" si="4"/>
        <v>23</v>
      </c>
      <c r="D144" s="1">
        <f t="shared" si="5"/>
        <v>1</v>
      </c>
      <c r="J144" s="1">
        <v>23</v>
      </c>
      <c r="AN144" s="1"/>
      <c r="AO144" s="1"/>
      <c r="AP144" s="1"/>
      <c r="AQ144" s="1"/>
      <c r="AR144" s="1"/>
      <c r="AS144" s="1"/>
      <c r="AT144" s="1"/>
    </row>
    <row r="145" spans="1:46" x14ac:dyDescent="0.25">
      <c r="A145" s="1">
        <v>144</v>
      </c>
      <c r="B145" t="s">
        <v>1325</v>
      </c>
      <c r="C145" s="1">
        <f t="shared" si="4"/>
        <v>23</v>
      </c>
      <c r="D145" s="1">
        <f t="shared" si="5"/>
        <v>1</v>
      </c>
      <c r="N145" s="1">
        <v>23</v>
      </c>
      <c r="AN145" s="1"/>
      <c r="AO145" s="1"/>
      <c r="AP145" s="1"/>
      <c r="AQ145" s="1"/>
      <c r="AR145" s="1"/>
      <c r="AS145" s="1"/>
      <c r="AT145" s="1"/>
    </row>
    <row r="146" spans="1:46" x14ac:dyDescent="0.25">
      <c r="A146" s="1">
        <v>145</v>
      </c>
      <c r="B146" t="s">
        <v>1198</v>
      </c>
      <c r="C146" s="1">
        <f t="shared" si="4"/>
        <v>23</v>
      </c>
      <c r="D146" s="1">
        <f t="shared" si="5"/>
        <v>1</v>
      </c>
      <c r="Y146" s="1">
        <v>23</v>
      </c>
      <c r="AN146" s="1"/>
      <c r="AO146" s="1"/>
      <c r="AP146" s="1"/>
      <c r="AQ146" s="1"/>
      <c r="AR146" s="1"/>
      <c r="AS146" s="1"/>
      <c r="AT146" s="1"/>
    </row>
    <row r="147" spans="1:46" x14ac:dyDescent="0.25">
      <c r="A147" s="1">
        <v>146</v>
      </c>
      <c r="B147" t="s">
        <v>1082</v>
      </c>
      <c r="C147" s="1">
        <f t="shared" si="4"/>
        <v>23</v>
      </c>
      <c r="D147" s="1">
        <f t="shared" si="5"/>
        <v>1</v>
      </c>
      <c r="AN147" s="1"/>
      <c r="AO147" s="1"/>
      <c r="AP147" s="1"/>
      <c r="AQ147" s="1"/>
      <c r="AR147" s="1"/>
      <c r="AS147" s="1"/>
      <c r="AT147" s="1">
        <v>23</v>
      </c>
    </row>
    <row r="148" spans="1:46" x14ac:dyDescent="0.25">
      <c r="A148" s="1">
        <v>147</v>
      </c>
      <c r="B148" t="s">
        <v>1095</v>
      </c>
      <c r="C148" s="1">
        <f t="shared" si="4"/>
        <v>23</v>
      </c>
      <c r="D148" s="1">
        <f t="shared" si="5"/>
        <v>1</v>
      </c>
      <c r="AN148" s="1"/>
      <c r="AO148" s="1"/>
      <c r="AP148" s="1"/>
      <c r="AQ148" s="1"/>
      <c r="AR148" s="1"/>
      <c r="AS148" s="1">
        <v>23</v>
      </c>
      <c r="AT148" s="1"/>
    </row>
    <row r="149" spans="1:46" x14ac:dyDescent="0.25">
      <c r="A149" s="1">
        <v>148</v>
      </c>
      <c r="B149" t="s">
        <v>1105</v>
      </c>
      <c r="C149" s="1">
        <f t="shared" si="4"/>
        <v>23</v>
      </c>
      <c r="D149" s="1">
        <f t="shared" si="5"/>
        <v>1</v>
      </c>
      <c r="AN149" s="1"/>
      <c r="AO149" s="1"/>
      <c r="AP149" s="1"/>
      <c r="AQ149" s="1"/>
      <c r="AR149" s="1">
        <v>23</v>
      </c>
      <c r="AS149" s="1"/>
      <c r="AT149" s="1"/>
    </row>
    <row r="150" spans="1:46" x14ac:dyDescent="0.25">
      <c r="A150" s="1">
        <v>149</v>
      </c>
      <c r="B150" t="s">
        <v>1115</v>
      </c>
      <c r="C150" s="1">
        <f t="shared" si="4"/>
        <v>23</v>
      </c>
      <c r="D150" s="1">
        <f t="shared" si="5"/>
        <v>1</v>
      </c>
      <c r="AN150" s="1"/>
      <c r="AO150" s="1"/>
      <c r="AP150" s="1"/>
      <c r="AQ150" s="1">
        <v>23</v>
      </c>
      <c r="AR150" s="1"/>
      <c r="AS150" s="1"/>
      <c r="AT150" s="1"/>
    </row>
    <row r="151" spans="1:46" x14ac:dyDescent="0.25">
      <c r="A151" s="1">
        <v>150</v>
      </c>
      <c r="B151" t="s">
        <v>1110</v>
      </c>
      <c r="C151" s="1">
        <f t="shared" si="4"/>
        <v>23</v>
      </c>
      <c r="D151" s="1">
        <f t="shared" si="5"/>
        <v>1</v>
      </c>
      <c r="AN151" s="1"/>
      <c r="AO151" s="1"/>
      <c r="AP151" s="1"/>
      <c r="AQ151" s="1">
        <v>23</v>
      </c>
      <c r="AR151" s="1"/>
      <c r="AS151" s="1"/>
      <c r="AT151" s="1"/>
    </row>
    <row r="152" spans="1:46" x14ac:dyDescent="0.25">
      <c r="A152" s="1">
        <v>151</v>
      </c>
      <c r="B152" t="s">
        <v>1130</v>
      </c>
      <c r="C152" s="1">
        <f t="shared" si="4"/>
        <v>23</v>
      </c>
      <c r="D152" s="1">
        <f t="shared" si="5"/>
        <v>1</v>
      </c>
      <c r="AN152" s="1">
        <v>23</v>
      </c>
      <c r="AO152" s="1"/>
      <c r="AP152" s="1"/>
      <c r="AQ152" s="1"/>
      <c r="AR152" s="1"/>
      <c r="AS152" s="1"/>
      <c r="AT152" s="1"/>
    </row>
    <row r="153" spans="1:46" x14ac:dyDescent="0.25">
      <c r="A153" s="1">
        <v>152</v>
      </c>
      <c r="B153" t="s">
        <v>1373</v>
      </c>
      <c r="C153" s="1">
        <f t="shared" si="4"/>
        <v>22</v>
      </c>
      <c r="D153" s="1">
        <f t="shared" si="5"/>
        <v>1</v>
      </c>
      <c r="F153" s="1">
        <v>22</v>
      </c>
      <c r="AN153" s="1"/>
      <c r="AO153" s="1"/>
      <c r="AP153" s="1"/>
      <c r="AQ153" s="1"/>
      <c r="AR153" s="1"/>
      <c r="AS153" s="1"/>
      <c r="AT153" s="1"/>
    </row>
    <row r="154" spans="1:46" x14ac:dyDescent="0.25">
      <c r="A154" s="1">
        <v>153</v>
      </c>
      <c r="B154" t="s">
        <v>1306</v>
      </c>
      <c r="C154" s="1">
        <f t="shared" si="4"/>
        <v>22</v>
      </c>
      <c r="D154" s="1">
        <f t="shared" si="5"/>
        <v>1</v>
      </c>
      <c r="Q154" s="1">
        <v>22</v>
      </c>
      <c r="AN154" s="1"/>
      <c r="AO154" s="1"/>
      <c r="AP154" s="1"/>
      <c r="AQ154" s="1"/>
      <c r="AR154" s="1"/>
      <c r="AS154" s="1"/>
      <c r="AT154" s="1"/>
    </row>
    <row r="155" spans="1:46" x14ac:dyDescent="0.25">
      <c r="A155" s="1">
        <v>154</v>
      </c>
      <c r="B155" t="s">
        <v>1303</v>
      </c>
      <c r="C155" s="1">
        <f t="shared" si="4"/>
        <v>22</v>
      </c>
      <c r="D155" s="1">
        <f t="shared" si="5"/>
        <v>1</v>
      </c>
      <c r="Q155" s="1">
        <v>22</v>
      </c>
      <c r="AN155" s="1"/>
      <c r="AO155" s="1"/>
      <c r="AP155" s="1"/>
      <c r="AQ155" s="1"/>
      <c r="AR155" s="1"/>
      <c r="AS155" s="1"/>
      <c r="AT155" s="1"/>
    </row>
    <row r="156" spans="1:46" x14ac:dyDescent="0.25">
      <c r="A156" s="1">
        <v>155</v>
      </c>
      <c r="B156" t="s">
        <v>558</v>
      </c>
      <c r="C156" s="1">
        <f t="shared" si="4"/>
        <v>22</v>
      </c>
      <c r="D156" s="1">
        <f t="shared" si="5"/>
        <v>1</v>
      </c>
      <c r="T156" s="1">
        <v>22</v>
      </c>
      <c r="AN156" s="1"/>
      <c r="AO156" s="1"/>
      <c r="AP156" s="1"/>
      <c r="AQ156" s="1"/>
      <c r="AR156" s="1"/>
      <c r="AS156" s="1"/>
      <c r="AT156" s="1"/>
    </row>
    <row r="157" spans="1:46" x14ac:dyDescent="0.25">
      <c r="A157" s="1">
        <v>156</v>
      </c>
      <c r="B157" t="s">
        <v>1268</v>
      </c>
      <c r="C157" s="1">
        <f t="shared" si="4"/>
        <v>22</v>
      </c>
      <c r="D157" s="1">
        <f t="shared" si="5"/>
        <v>1</v>
      </c>
      <c r="V157" s="1">
        <v>22</v>
      </c>
      <c r="AN157" s="1"/>
      <c r="AO157" s="1"/>
      <c r="AP157" s="1"/>
      <c r="AQ157" s="1"/>
      <c r="AR157" s="1"/>
      <c r="AS157" s="1"/>
      <c r="AT157" s="1"/>
    </row>
    <row r="158" spans="1:46" x14ac:dyDescent="0.25">
      <c r="A158" s="1">
        <v>157</v>
      </c>
      <c r="B158" t="s">
        <v>1239</v>
      </c>
      <c r="C158" s="1">
        <f t="shared" si="4"/>
        <v>22</v>
      </c>
      <c r="D158" s="1">
        <f t="shared" si="5"/>
        <v>1</v>
      </c>
      <c r="AA158" s="1">
        <v>22</v>
      </c>
      <c r="AN158" s="1"/>
      <c r="AO158" s="1"/>
      <c r="AP158" s="1"/>
      <c r="AQ158" s="1"/>
      <c r="AR158" s="1"/>
      <c r="AS158" s="1"/>
      <c r="AT158" s="1"/>
    </row>
    <row r="159" spans="1:46" x14ac:dyDescent="0.25">
      <c r="A159" s="1">
        <v>158</v>
      </c>
      <c r="B159" t="s">
        <v>1102</v>
      </c>
      <c r="C159" s="1">
        <f t="shared" si="4"/>
        <v>22</v>
      </c>
      <c r="D159" s="1">
        <f t="shared" si="5"/>
        <v>1</v>
      </c>
      <c r="AN159" s="1"/>
      <c r="AO159" s="1"/>
      <c r="AP159" s="1"/>
      <c r="AQ159" s="1"/>
      <c r="AR159" s="1">
        <v>22</v>
      </c>
      <c r="AS159" s="1"/>
      <c r="AT159" s="1"/>
    </row>
    <row r="160" spans="1:46" x14ac:dyDescent="0.25">
      <c r="A160" s="1">
        <v>159</v>
      </c>
      <c r="B160" t="s">
        <v>1120</v>
      </c>
      <c r="C160" s="1">
        <f t="shared" si="4"/>
        <v>22</v>
      </c>
      <c r="D160" s="1">
        <f t="shared" si="5"/>
        <v>1</v>
      </c>
      <c r="AN160" s="1"/>
      <c r="AO160" s="1"/>
      <c r="AP160" s="1">
        <v>22</v>
      </c>
      <c r="AQ160" s="1"/>
      <c r="AR160" s="1"/>
      <c r="AS160" s="1"/>
      <c r="AT160" s="1"/>
    </row>
    <row r="161" spans="1:46" x14ac:dyDescent="0.25">
      <c r="A161" s="1">
        <v>160</v>
      </c>
      <c r="B161" t="s">
        <v>1135</v>
      </c>
      <c r="C161" s="1">
        <f t="shared" si="4"/>
        <v>22</v>
      </c>
      <c r="D161" s="1">
        <f t="shared" si="5"/>
        <v>1</v>
      </c>
      <c r="AM161" s="1">
        <v>22</v>
      </c>
      <c r="AN161" s="1"/>
      <c r="AO161" s="1"/>
      <c r="AP161" s="1"/>
      <c r="AQ161" s="1"/>
      <c r="AR161" s="1"/>
      <c r="AS161" s="1"/>
      <c r="AT161" s="1"/>
    </row>
    <row r="162" spans="1:46" x14ac:dyDescent="0.25">
      <c r="A162" s="1">
        <v>161</v>
      </c>
      <c r="B162" t="s">
        <v>1155</v>
      </c>
      <c r="C162" s="1">
        <f t="shared" si="4"/>
        <v>22</v>
      </c>
      <c r="D162" s="1">
        <f t="shared" si="5"/>
        <v>1</v>
      </c>
      <c r="AJ162" s="1">
        <v>22</v>
      </c>
      <c r="AN162" s="1"/>
      <c r="AO162" s="1"/>
      <c r="AP162" s="1"/>
      <c r="AQ162" s="1"/>
      <c r="AR162" s="1"/>
      <c r="AS162" s="1"/>
      <c r="AT162" s="1"/>
    </row>
    <row r="163" spans="1:46" x14ac:dyDescent="0.25">
      <c r="A163" s="1">
        <v>162</v>
      </c>
      <c r="B163" t="s">
        <v>1163</v>
      </c>
      <c r="C163" s="1">
        <f t="shared" si="4"/>
        <v>22</v>
      </c>
      <c r="D163" s="1">
        <f t="shared" si="5"/>
        <v>1</v>
      </c>
      <c r="AI163" s="1">
        <v>22</v>
      </c>
      <c r="AN163" s="1"/>
      <c r="AO163" s="1"/>
      <c r="AP163" s="1"/>
      <c r="AQ163" s="1"/>
      <c r="AR163" s="1"/>
      <c r="AS163" s="1"/>
      <c r="AT163" s="1"/>
    </row>
    <row r="164" spans="1:46" x14ac:dyDescent="0.25">
      <c r="A164" s="1">
        <v>163</v>
      </c>
      <c r="B164" t="s">
        <v>1338</v>
      </c>
      <c r="C164" s="1">
        <f t="shared" si="4"/>
        <v>21</v>
      </c>
      <c r="D164" s="1">
        <f t="shared" si="5"/>
        <v>1</v>
      </c>
      <c r="L164" s="1">
        <v>21</v>
      </c>
      <c r="AN164" s="1"/>
      <c r="AO164" s="1"/>
      <c r="AP164" s="1"/>
      <c r="AQ164" s="1"/>
      <c r="AR164" s="1"/>
      <c r="AS164" s="1"/>
      <c r="AT164" s="1"/>
    </row>
    <row r="165" spans="1:46" x14ac:dyDescent="0.25">
      <c r="A165" s="1">
        <v>164</v>
      </c>
      <c r="B165" t="s">
        <v>1342</v>
      </c>
      <c r="C165" s="1">
        <f t="shared" si="4"/>
        <v>21</v>
      </c>
      <c r="D165" s="1">
        <f t="shared" si="5"/>
        <v>1</v>
      </c>
      <c r="L165" s="1">
        <v>21</v>
      </c>
      <c r="AN165" s="1"/>
      <c r="AO165" s="1"/>
      <c r="AP165" s="1"/>
      <c r="AQ165" s="1"/>
      <c r="AR165" s="1"/>
      <c r="AS165" s="1"/>
      <c r="AT165" s="1"/>
    </row>
    <row r="166" spans="1:46" x14ac:dyDescent="0.25">
      <c r="A166" s="1">
        <v>165</v>
      </c>
      <c r="B166" t="s">
        <v>1320</v>
      </c>
      <c r="C166" s="1">
        <f t="shared" si="4"/>
        <v>21</v>
      </c>
      <c r="D166" s="1">
        <f t="shared" si="5"/>
        <v>1</v>
      </c>
      <c r="O166" s="1">
        <v>21</v>
      </c>
      <c r="AN166" s="1"/>
      <c r="AO166" s="1"/>
      <c r="AP166" s="1"/>
      <c r="AQ166" s="1"/>
      <c r="AR166" s="1"/>
      <c r="AS166" s="1"/>
      <c r="AT166" s="1"/>
    </row>
    <row r="167" spans="1:46" x14ac:dyDescent="0.25">
      <c r="A167" s="1">
        <v>166</v>
      </c>
      <c r="B167" t="s">
        <v>1308</v>
      </c>
      <c r="C167" s="1">
        <f t="shared" si="4"/>
        <v>21</v>
      </c>
      <c r="D167" s="1">
        <f t="shared" si="5"/>
        <v>1</v>
      </c>
      <c r="P167" s="1">
        <v>21</v>
      </c>
      <c r="AN167" s="1"/>
      <c r="AO167" s="1"/>
      <c r="AP167" s="1"/>
      <c r="AQ167" s="1"/>
      <c r="AR167" s="1"/>
      <c r="AS167" s="1"/>
      <c r="AT167" s="1"/>
    </row>
    <row r="168" spans="1:46" x14ac:dyDescent="0.25">
      <c r="A168" s="1">
        <v>167</v>
      </c>
      <c r="B168" t="s">
        <v>1247</v>
      </c>
      <c r="C168" s="1">
        <f t="shared" si="4"/>
        <v>21</v>
      </c>
      <c r="D168" s="1">
        <f t="shared" si="5"/>
        <v>1</v>
      </c>
      <c r="Z168" s="1">
        <v>21</v>
      </c>
      <c r="AN168" s="1"/>
      <c r="AO168" s="1"/>
      <c r="AP168" s="1"/>
      <c r="AQ168" s="1"/>
      <c r="AR168" s="1"/>
      <c r="AS168" s="1"/>
      <c r="AT168" s="1"/>
    </row>
    <row r="169" spans="1:46" x14ac:dyDescent="0.25">
      <c r="A169" s="1">
        <v>168</v>
      </c>
      <c r="B169" t="s">
        <v>1162</v>
      </c>
      <c r="C169" s="1">
        <f t="shared" si="4"/>
        <v>21</v>
      </c>
      <c r="D169" s="1">
        <f t="shared" si="5"/>
        <v>1</v>
      </c>
      <c r="AI169" s="1">
        <v>21</v>
      </c>
      <c r="AN169" s="1"/>
      <c r="AO169" s="1"/>
      <c r="AP169" s="1"/>
      <c r="AQ169" s="1"/>
      <c r="AR169" s="1"/>
      <c r="AS169" s="1"/>
      <c r="AT169" s="1"/>
    </row>
    <row r="170" spans="1:46" x14ac:dyDescent="0.25">
      <c r="A170" s="1">
        <v>169</v>
      </c>
      <c r="B170" t="s">
        <v>1212</v>
      </c>
      <c r="C170" s="1">
        <f t="shared" si="4"/>
        <v>21</v>
      </c>
      <c r="D170" s="1">
        <f t="shared" si="5"/>
        <v>1</v>
      </c>
      <c r="AF170" s="1">
        <v>21</v>
      </c>
      <c r="AN170" s="1"/>
      <c r="AO170" s="1"/>
      <c r="AP170" s="1"/>
      <c r="AQ170" s="1"/>
      <c r="AR170" s="1"/>
      <c r="AS170" s="1"/>
      <c r="AT170" s="1"/>
    </row>
    <row r="171" spans="1:46" x14ac:dyDescent="0.25">
      <c r="A171" s="1">
        <v>170</v>
      </c>
      <c r="B171" t="s">
        <v>1355</v>
      </c>
      <c r="C171" s="1">
        <f t="shared" si="4"/>
        <v>20</v>
      </c>
      <c r="D171" s="1">
        <f t="shared" si="5"/>
        <v>1</v>
      </c>
      <c r="J171" s="1">
        <v>20</v>
      </c>
      <c r="AN171" s="1"/>
      <c r="AO171" s="1"/>
      <c r="AP171" s="1"/>
      <c r="AQ171" s="1"/>
      <c r="AR171" s="1"/>
      <c r="AS171" s="1"/>
      <c r="AT171" s="1"/>
    </row>
    <row r="172" spans="1:46" x14ac:dyDescent="0.25">
      <c r="A172" s="1">
        <v>171</v>
      </c>
      <c r="B172" t="s">
        <v>1344</v>
      </c>
      <c r="C172" s="1">
        <f t="shared" si="4"/>
        <v>20</v>
      </c>
      <c r="D172" s="1">
        <f t="shared" si="5"/>
        <v>1</v>
      </c>
      <c r="K172" s="1">
        <v>20</v>
      </c>
      <c r="AN172" s="1"/>
      <c r="AO172" s="1"/>
      <c r="AP172" s="1"/>
      <c r="AQ172" s="1"/>
      <c r="AR172" s="1"/>
      <c r="AS172" s="1"/>
      <c r="AT172" s="1"/>
    </row>
    <row r="173" spans="1:46" x14ac:dyDescent="0.25">
      <c r="A173" s="1">
        <v>172</v>
      </c>
      <c r="B173" t="s">
        <v>1329</v>
      </c>
      <c r="C173" s="1">
        <f t="shared" si="4"/>
        <v>20</v>
      </c>
      <c r="D173" s="1">
        <f t="shared" si="5"/>
        <v>1</v>
      </c>
      <c r="N173" s="1">
        <v>20</v>
      </c>
      <c r="AN173" s="1"/>
      <c r="AO173" s="1"/>
      <c r="AP173" s="1"/>
      <c r="AQ173" s="1"/>
      <c r="AR173" s="1"/>
      <c r="AS173" s="1"/>
      <c r="AT173" s="1"/>
    </row>
    <row r="174" spans="1:46" x14ac:dyDescent="0.25">
      <c r="A174" s="1">
        <v>173</v>
      </c>
      <c r="B174" t="s">
        <v>1316</v>
      </c>
      <c r="C174" s="1">
        <f t="shared" si="4"/>
        <v>20</v>
      </c>
      <c r="D174" s="1">
        <f t="shared" si="5"/>
        <v>1</v>
      </c>
      <c r="O174" s="1">
        <v>20</v>
      </c>
      <c r="AN174" s="1"/>
      <c r="AO174" s="1"/>
      <c r="AP174" s="1"/>
      <c r="AQ174" s="1"/>
      <c r="AR174" s="1"/>
      <c r="AS174" s="1"/>
      <c r="AT174" s="1"/>
    </row>
    <row r="175" spans="1:46" x14ac:dyDescent="0.25">
      <c r="A175" s="1">
        <v>174</v>
      </c>
      <c r="B175" t="s">
        <v>1276</v>
      </c>
      <c r="C175" s="1">
        <f t="shared" si="4"/>
        <v>20</v>
      </c>
      <c r="D175" s="1">
        <f t="shared" si="5"/>
        <v>1</v>
      </c>
      <c r="U175" s="1">
        <v>20</v>
      </c>
      <c r="AN175" s="1"/>
      <c r="AO175" s="1"/>
      <c r="AP175" s="1"/>
      <c r="AQ175" s="1"/>
      <c r="AR175" s="1"/>
      <c r="AS175" s="1"/>
      <c r="AT175" s="1"/>
    </row>
    <row r="176" spans="1:46" x14ac:dyDescent="0.25">
      <c r="A176" s="1">
        <v>175</v>
      </c>
      <c r="B176" t="s">
        <v>1272</v>
      </c>
      <c r="C176" s="1">
        <f t="shared" si="4"/>
        <v>20</v>
      </c>
      <c r="D176" s="1">
        <f t="shared" si="5"/>
        <v>1</v>
      </c>
      <c r="V176" s="1">
        <v>20</v>
      </c>
      <c r="AN176" s="1"/>
      <c r="AO176" s="1"/>
      <c r="AP176" s="1"/>
      <c r="AQ176" s="1"/>
      <c r="AR176" s="1"/>
      <c r="AS176" s="1"/>
      <c r="AT176" s="1"/>
    </row>
    <row r="177" spans="1:46" x14ac:dyDescent="0.25">
      <c r="A177" s="1">
        <v>176</v>
      </c>
      <c r="B177" t="s">
        <v>1242</v>
      </c>
      <c r="C177" s="1">
        <f t="shared" si="4"/>
        <v>20</v>
      </c>
      <c r="D177" s="1">
        <f t="shared" si="5"/>
        <v>1</v>
      </c>
      <c r="AA177" s="1">
        <v>20</v>
      </c>
      <c r="AN177" s="1"/>
      <c r="AO177" s="1"/>
      <c r="AP177" s="1"/>
      <c r="AQ177" s="1"/>
      <c r="AR177" s="1"/>
      <c r="AS177" s="1"/>
      <c r="AT177" s="1"/>
    </row>
    <row r="178" spans="1:46" x14ac:dyDescent="0.25">
      <c r="A178" s="1">
        <v>177</v>
      </c>
      <c r="B178" t="s">
        <v>1093</v>
      </c>
      <c r="C178" s="1">
        <f t="shared" si="4"/>
        <v>20</v>
      </c>
      <c r="D178" s="1">
        <f t="shared" si="5"/>
        <v>1</v>
      </c>
      <c r="AN178" s="1"/>
      <c r="AO178" s="1"/>
      <c r="AP178" s="1"/>
      <c r="AQ178" s="1"/>
      <c r="AR178" s="1"/>
      <c r="AS178" s="1">
        <v>20</v>
      </c>
      <c r="AT178" s="1"/>
    </row>
    <row r="179" spans="1:46" x14ac:dyDescent="0.25">
      <c r="A179" s="1">
        <v>178</v>
      </c>
      <c r="B179" t="s">
        <v>1137</v>
      </c>
      <c r="C179" s="1">
        <f t="shared" si="4"/>
        <v>20</v>
      </c>
      <c r="D179" s="1">
        <f t="shared" si="5"/>
        <v>1</v>
      </c>
      <c r="AL179" s="1">
        <v>20</v>
      </c>
      <c r="AN179" s="1"/>
      <c r="AO179" s="1"/>
      <c r="AP179" s="1"/>
      <c r="AQ179" s="1"/>
      <c r="AR179" s="1"/>
      <c r="AS179" s="1"/>
      <c r="AT179" s="1"/>
    </row>
    <row r="180" spans="1:46" x14ac:dyDescent="0.25">
      <c r="A180" s="1">
        <v>179</v>
      </c>
      <c r="B180" t="s">
        <v>1368</v>
      </c>
      <c r="C180" s="1">
        <f t="shared" si="4"/>
        <v>19</v>
      </c>
      <c r="D180" s="1">
        <f t="shared" si="5"/>
        <v>1</v>
      </c>
      <c r="H180" s="1">
        <v>19</v>
      </c>
      <c r="AN180" s="1"/>
      <c r="AO180" s="1"/>
      <c r="AP180" s="1"/>
      <c r="AQ180" s="1"/>
      <c r="AR180" s="1"/>
      <c r="AS180" s="1"/>
      <c r="AT180" s="1"/>
    </row>
    <row r="181" spans="1:46" x14ac:dyDescent="0.25">
      <c r="A181" s="1">
        <v>180</v>
      </c>
      <c r="B181" t="s">
        <v>1301</v>
      </c>
      <c r="C181" s="1">
        <f t="shared" si="4"/>
        <v>19</v>
      </c>
      <c r="D181" s="1">
        <f t="shared" si="5"/>
        <v>1</v>
      </c>
      <c r="Q181" s="1">
        <v>19</v>
      </c>
      <c r="AN181" s="1"/>
      <c r="AO181" s="1"/>
      <c r="AP181" s="1"/>
      <c r="AQ181" s="1"/>
      <c r="AR181" s="1"/>
      <c r="AS181" s="1"/>
      <c r="AT181" s="1"/>
    </row>
    <row r="182" spans="1:46" x14ac:dyDescent="0.25">
      <c r="A182" s="1">
        <v>181</v>
      </c>
      <c r="B182" t="s">
        <v>1259</v>
      </c>
      <c r="C182" s="1">
        <f t="shared" si="4"/>
        <v>19</v>
      </c>
      <c r="D182" s="1">
        <f t="shared" si="5"/>
        <v>1</v>
      </c>
      <c r="X182" s="1">
        <v>19</v>
      </c>
      <c r="AN182" s="1"/>
      <c r="AO182" s="1"/>
      <c r="AP182" s="1"/>
      <c r="AQ182" s="1"/>
      <c r="AR182" s="1"/>
      <c r="AS182" s="1"/>
      <c r="AT182" s="1"/>
    </row>
    <row r="183" spans="1:46" x14ac:dyDescent="0.25">
      <c r="A183" s="1">
        <v>182</v>
      </c>
      <c r="B183" t="s">
        <v>1101</v>
      </c>
      <c r="C183" s="1">
        <f t="shared" si="4"/>
        <v>19</v>
      </c>
      <c r="D183" s="1">
        <f t="shared" si="5"/>
        <v>1</v>
      </c>
      <c r="AN183" s="1"/>
      <c r="AO183" s="1"/>
      <c r="AP183" s="1"/>
      <c r="AQ183" s="1"/>
      <c r="AR183" s="1">
        <v>19</v>
      </c>
      <c r="AS183" s="1"/>
      <c r="AT183" s="1"/>
    </row>
    <row r="184" spans="1:46" x14ac:dyDescent="0.25">
      <c r="A184" s="1">
        <v>183</v>
      </c>
      <c r="B184" t="s">
        <v>1157</v>
      </c>
      <c r="C184" s="1">
        <f t="shared" si="4"/>
        <v>19</v>
      </c>
      <c r="D184" s="1">
        <f t="shared" si="5"/>
        <v>1</v>
      </c>
      <c r="AJ184" s="1">
        <v>19</v>
      </c>
      <c r="AN184" s="1"/>
      <c r="AO184" s="1"/>
      <c r="AP184" s="1"/>
      <c r="AQ184" s="1"/>
      <c r="AR184" s="1"/>
      <c r="AS184" s="1"/>
      <c r="AT184" s="1"/>
    </row>
    <row r="185" spans="1:46" x14ac:dyDescent="0.25">
      <c r="A185" s="1">
        <v>184</v>
      </c>
      <c r="B185" t="s">
        <v>1201</v>
      </c>
      <c r="C185" s="1">
        <f t="shared" si="4"/>
        <v>19</v>
      </c>
      <c r="D185" s="1">
        <f t="shared" si="5"/>
        <v>1</v>
      </c>
      <c r="AH185" s="1">
        <v>19</v>
      </c>
      <c r="AN185" s="1"/>
      <c r="AO185" s="1"/>
      <c r="AP185" s="1"/>
      <c r="AQ185" s="1"/>
      <c r="AR185" s="1"/>
      <c r="AS185" s="1"/>
      <c r="AT185" s="1"/>
    </row>
    <row r="186" spans="1:46" x14ac:dyDescent="0.25">
      <c r="A186" s="1">
        <v>185</v>
      </c>
      <c r="B186" t="s">
        <v>1224</v>
      </c>
      <c r="C186" s="1">
        <f t="shared" si="4"/>
        <v>19</v>
      </c>
      <c r="D186" s="1">
        <f t="shared" si="5"/>
        <v>1</v>
      </c>
      <c r="AE186" s="1">
        <v>19</v>
      </c>
      <c r="AN186" s="1"/>
      <c r="AO186" s="1"/>
      <c r="AP186" s="1"/>
      <c r="AQ186" s="1"/>
      <c r="AR186" s="1"/>
      <c r="AS186" s="1"/>
      <c r="AT186" s="1"/>
    </row>
    <row r="187" spans="1:46" x14ac:dyDescent="0.25">
      <c r="A187" s="1">
        <v>186</v>
      </c>
      <c r="B187" t="s">
        <v>1331</v>
      </c>
      <c r="C187" s="1">
        <f t="shared" si="4"/>
        <v>18</v>
      </c>
      <c r="D187" s="1">
        <f t="shared" si="5"/>
        <v>1</v>
      </c>
      <c r="M187" s="1">
        <v>18</v>
      </c>
      <c r="AN187" s="1"/>
      <c r="AO187" s="1"/>
      <c r="AP187" s="1"/>
      <c r="AQ187" s="1"/>
      <c r="AR187" s="1"/>
      <c r="AS187" s="1"/>
      <c r="AT187" s="1"/>
    </row>
    <row r="188" spans="1:46" x14ac:dyDescent="0.25">
      <c r="A188" s="1">
        <v>187</v>
      </c>
      <c r="B188" t="s">
        <v>1334</v>
      </c>
      <c r="C188" s="1">
        <f t="shared" si="4"/>
        <v>18</v>
      </c>
      <c r="D188" s="1">
        <f t="shared" si="5"/>
        <v>1</v>
      </c>
      <c r="M188" s="1">
        <v>18</v>
      </c>
      <c r="AN188" s="1"/>
      <c r="AO188" s="1"/>
      <c r="AP188" s="1"/>
      <c r="AQ188" s="1"/>
      <c r="AR188" s="1"/>
      <c r="AS188" s="1"/>
      <c r="AT188" s="1"/>
    </row>
    <row r="189" spans="1:46" x14ac:dyDescent="0.25">
      <c r="A189" s="1">
        <v>188</v>
      </c>
      <c r="B189" t="s">
        <v>1285</v>
      </c>
      <c r="C189" s="1">
        <f t="shared" si="4"/>
        <v>18</v>
      </c>
      <c r="D189" s="1">
        <f t="shared" si="5"/>
        <v>1</v>
      </c>
      <c r="T189" s="1">
        <v>18</v>
      </c>
      <c r="AN189" s="1"/>
      <c r="AO189" s="1"/>
      <c r="AP189" s="1"/>
      <c r="AQ189" s="1"/>
      <c r="AR189" s="1"/>
      <c r="AS189" s="1"/>
      <c r="AT189" s="1"/>
    </row>
    <row r="190" spans="1:46" x14ac:dyDescent="0.25">
      <c r="A190" s="1">
        <v>189</v>
      </c>
      <c r="B190" t="s">
        <v>1100</v>
      </c>
      <c r="C190" s="1">
        <f t="shared" si="4"/>
        <v>18</v>
      </c>
      <c r="D190" s="1">
        <f t="shared" si="5"/>
        <v>1</v>
      </c>
      <c r="AN190" s="1"/>
      <c r="AO190" s="1"/>
      <c r="AP190" s="1"/>
      <c r="AQ190" s="1"/>
      <c r="AR190" s="1">
        <v>18</v>
      </c>
      <c r="AS190" s="1"/>
      <c r="AT190" s="1"/>
    </row>
    <row r="191" spans="1:46" x14ac:dyDescent="0.25">
      <c r="A191" s="1">
        <v>190</v>
      </c>
      <c r="B191" t="s">
        <v>1138</v>
      </c>
      <c r="C191" s="1">
        <f t="shared" si="4"/>
        <v>18</v>
      </c>
      <c r="D191" s="1">
        <f t="shared" si="5"/>
        <v>1</v>
      </c>
      <c r="AL191" s="1">
        <v>18</v>
      </c>
      <c r="AN191" s="1"/>
      <c r="AO191" s="1"/>
      <c r="AP191" s="1"/>
      <c r="AQ191" s="1"/>
      <c r="AR191" s="1"/>
      <c r="AS191" s="1"/>
      <c r="AT191" s="1"/>
    </row>
    <row r="192" spans="1:46" x14ac:dyDescent="0.25">
      <c r="A192" s="1">
        <v>191</v>
      </c>
      <c r="B192" t="s">
        <v>1164</v>
      </c>
      <c r="C192" s="1">
        <f t="shared" si="4"/>
        <v>18</v>
      </c>
      <c r="D192" s="1">
        <f t="shared" si="5"/>
        <v>1</v>
      </c>
      <c r="AI192" s="1">
        <v>18</v>
      </c>
      <c r="AN192" s="1"/>
      <c r="AO192" s="1"/>
      <c r="AP192" s="1"/>
      <c r="AQ192" s="1"/>
      <c r="AR192" s="1"/>
      <c r="AS192" s="1"/>
      <c r="AT192" s="1"/>
    </row>
    <row r="193" spans="1:46" x14ac:dyDescent="0.25">
      <c r="A193" s="1">
        <v>192</v>
      </c>
      <c r="B193" t="s">
        <v>1204</v>
      </c>
      <c r="C193" s="1">
        <f t="shared" si="4"/>
        <v>18</v>
      </c>
      <c r="D193" s="1">
        <f t="shared" si="5"/>
        <v>1</v>
      </c>
      <c r="AH193" s="1">
        <v>18</v>
      </c>
      <c r="AN193" s="1"/>
      <c r="AO193" s="1"/>
      <c r="AP193" s="1"/>
      <c r="AQ193" s="1"/>
      <c r="AR193" s="1"/>
      <c r="AS193" s="1"/>
      <c r="AT193" s="1"/>
    </row>
    <row r="194" spans="1:46" x14ac:dyDescent="0.25">
      <c r="A194" s="1">
        <v>193</v>
      </c>
      <c r="B194" t="s">
        <v>1231</v>
      </c>
      <c r="C194" s="1">
        <f t="shared" ref="C194:C257" si="6">SUM(E194:AT194)</f>
        <v>18</v>
      </c>
      <c r="D194" s="1">
        <f t="shared" ref="D194:D257" si="7">COUNT(E194:AT194)</f>
        <v>1</v>
      </c>
      <c r="AC194" s="1">
        <v>18</v>
      </c>
      <c r="AN194" s="1"/>
      <c r="AO194" s="1"/>
      <c r="AP194" s="1"/>
      <c r="AQ194" s="1"/>
      <c r="AR194" s="1"/>
      <c r="AS194" s="1"/>
      <c r="AT194" s="1"/>
    </row>
    <row r="195" spans="1:46" x14ac:dyDescent="0.25">
      <c r="A195" s="1">
        <v>194</v>
      </c>
      <c r="B195" t="s">
        <v>615</v>
      </c>
      <c r="C195" s="1">
        <f t="shared" si="6"/>
        <v>18</v>
      </c>
      <c r="D195" s="1">
        <f t="shared" si="7"/>
        <v>1</v>
      </c>
      <c r="G195" s="1">
        <v>18</v>
      </c>
      <c r="AN195" s="1"/>
      <c r="AO195" s="1"/>
      <c r="AP195" s="1"/>
      <c r="AQ195" s="1"/>
      <c r="AR195" s="1"/>
      <c r="AS195" s="1"/>
      <c r="AT195" s="1"/>
    </row>
    <row r="196" spans="1:46" x14ac:dyDescent="0.25">
      <c r="A196" s="1">
        <v>195</v>
      </c>
      <c r="B196" t="s">
        <v>1358</v>
      </c>
      <c r="C196" s="1">
        <f t="shared" si="6"/>
        <v>17</v>
      </c>
      <c r="D196" s="1">
        <f t="shared" si="7"/>
        <v>1</v>
      </c>
      <c r="I196" s="1">
        <v>17</v>
      </c>
      <c r="AN196" s="1"/>
      <c r="AO196" s="1"/>
      <c r="AP196" s="1"/>
      <c r="AQ196" s="1"/>
      <c r="AR196" s="1"/>
      <c r="AS196" s="1"/>
      <c r="AT196" s="1"/>
    </row>
    <row r="197" spans="1:46" x14ac:dyDescent="0.25">
      <c r="A197" s="1">
        <v>196</v>
      </c>
      <c r="B197" t="s">
        <v>1351</v>
      </c>
      <c r="C197" s="1">
        <f t="shared" si="6"/>
        <v>17</v>
      </c>
      <c r="D197" s="1">
        <f t="shared" si="7"/>
        <v>1</v>
      </c>
      <c r="J197" s="1">
        <v>17</v>
      </c>
      <c r="AN197" s="1"/>
      <c r="AO197" s="1"/>
      <c r="AP197" s="1"/>
      <c r="AQ197" s="1"/>
      <c r="AR197" s="1"/>
      <c r="AS197" s="1"/>
      <c r="AT197" s="1"/>
    </row>
    <row r="198" spans="1:46" x14ac:dyDescent="0.25">
      <c r="A198" s="1">
        <v>197</v>
      </c>
      <c r="B198" t="s">
        <v>1341</v>
      </c>
      <c r="C198" s="1">
        <f t="shared" si="6"/>
        <v>17</v>
      </c>
      <c r="D198" s="1">
        <f t="shared" si="7"/>
        <v>1</v>
      </c>
      <c r="L198" s="1">
        <v>17</v>
      </c>
      <c r="AN198" s="1"/>
      <c r="AO198" s="1"/>
      <c r="AP198" s="1"/>
      <c r="AQ198" s="1"/>
      <c r="AR198" s="1"/>
      <c r="AS198" s="1"/>
      <c r="AT198" s="1"/>
    </row>
    <row r="199" spans="1:46" x14ac:dyDescent="0.25">
      <c r="A199" s="1">
        <v>198</v>
      </c>
      <c r="B199" t="s">
        <v>1317</v>
      </c>
      <c r="C199" s="1">
        <f t="shared" si="6"/>
        <v>17</v>
      </c>
      <c r="D199" s="1">
        <f t="shared" si="7"/>
        <v>1</v>
      </c>
      <c r="O199" s="1">
        <v>17</v>
      </c>
      <c r="AN199" s="1"/>
      <c r="AO199" s="1"/>
      <c r="AP199" s="1"/>
      <c r="AQ199" s="1"/>
      <c r="AR199" s="1"/>
      <c r="AS199" s="1"/>
      <c r="AT199" s="1"/>
    </row>
    <row r="200" spans="1:46" x14ac:dyDescent="0.25">
      <c r="A200" s="1">
        <v>199</v>
      </c>
      <c r="B200" t="s">
        <v>1282</v>
      </c>
      <c r="C200" s="1">
        <f t="shared" si="6"/>
        <v>17</v>
      </c>
      <c r="D200" s="1">
        <f t="shared" si="7"/>
        <v>1</v>
      </c>
      <c r="T200" s="1">
        <v>17</v>
      </c>
      <c r="AN200" s="1"/>
      <c r="AO200" s="1"/>
      <c r="AP200" s="1"/>
      <c r="AQ200" s="1"/>
      <c r="AR200" s="1"/>
      <c r="AS200" s="1"/>
      <c r="AT200" s="1"/>
    </row>
    <row r="201" spans="1:46" x14ac:dyDescent="0.25">
      <c r="A201" s="1">
        <v>200</v>
      </c>
      <c r="B201" t="s">
        <v>91</v>
      </c>
      <c r="C201" s="1">
        <f t="shared" si="6"/>
        <v>17</v>
      </c>
      <c r="D201" s="1">
        <f t="shared" si="7"/>
        <v>1</v>
      </c>
      <c r="AB201" s="1">
        <v>17</v>
      </c>
      <c r="AN201" s="1"/>
      <c r="AO201" s="1"/>
      <c r="AP201" s="1"/>
      <c r="AQ201" s="1"/>
      <c r="AR201" s="1"/>
      <c r="AS201" s="1"/>
      <c r="AT201" s="1"/>
    </row>
    <row r="202" spans="1:46" x14ac:dyDescent="0.25">
      <c r="A202" s="1">
        <v>201</v>
      </c>
      <c r="B202" t="s">
        <v>1099</v>
      </c>
      <c r="C202" s="1">
        <f t="shared" si="6"/>
        <v>17</v>
      </c>
      <c r="D202" s="1">
        <f t="shared" si="7"/>
        <v>1</v>
      </c>
      <c r="AN202" s="1"/>
      <c r="AO202" s="1"/>
      <c r="AP202" s="1"/>
      <c r="AQ202" s="1"/>
      <c r="AR202" s="1">
        <v>17</v>
      </c>
      <c r="AS202" s="1"/>
      <c r="AT202" s="1"/>
    </row>
    <row r="203" spans="1:46" x14ac:dyDescent="0.25">
      <c r="A203" s="1">
        <v>202</v>
      </c>
      <c r="B203" t="s">
        <v>1139</v>
      </c>
      <c r="C203" s="1">
        <f t="shared" si="6"/>
        <v>17</v>
      </c>
      <c r="D203" s="1">
        <f t="shared" si="7"/>
        <v>1</v>
      </c>
      <c r="AL203" s="1">
        <v>17</v>
      </c>
      <c r="AN203" s="1"/>
      <c r="AO203" s="1"/>
      <c r="AP203" s="1"/>
      <c r="AQ203" s="1"/>
      <c r="AR203" s="1"/>
      <c r="AS203" s="1"/>
      <c r="AT203" s="1"/>
    </row>
    <row r="204" spans="1:46" x14ac:dyDescent="0.25">
      <c r="A204" s="1">
        <v>203</v>
      </c>
      <c r="B204" t="s">
        <v>1208</v>
      </c>
      <c r="C204" s="1">
        <f t="shared" si="6"/>
        <v>17</v>
      </c>
      <c r="D204" s="1">
        <f t="shared" si="7"/>
        <v>1</v>
      </c>
      <c r="AG204" s="1">
        <v>17</v>
      </c>
      <c r="AN204" s="1"/>
      <c r="AO204" s="1"/>
      <c r="AP204" s="1"/>
      <c r="AQ204" s="1"/>
      <c r="AR204" s="1"/>
      <c r="AS204" s="1"/>
      <c r="AT204" s="1"/>
    </row>
    <row r="205" spans="1:46" x14ac:dyDescent="0.25">
      <c r="A205" s="1">
        <v>204</v>
      </c>
      <c r="B205" t="s">
        <v>1289</v>
      </c>
      <c r="C205" s="1">
        <f t="shared" si="6"/>
        <v>16</v>
      </c>
      <c r="D205" s="1">
        <f t="shared" si="7"/>
        <v>1</v>
      </c>
      <c r="S205" s="1">
        <v>16</v>
      </c>
      <c r="AN205" s="1"/>
      <c r="AO205" s="1"/>
      <c r="AP205" s="1"/>
      <c r="AQ205" s="1"/>
      <c r="AR205" s="1"/>
      <c r="AS205" s="1"/>
      <c r="AT205" s="1"/>
    </row>
    <row r="206" spans="1:46" x14ac:dyDescent="0.25">
      <c r="A206" s="1">
        <v>205</v>
      </c>
      <c r="B206" t="s">
        <v>1269</v>
      </c>
      <c r="C206" s="1">
        <f t="shared" si="6"/>
        <v>16</v>
      </c>
      <c r="D206" s="1">
        <f t="shared" si="7"/>
        <v>1</v>
      </c>
      <c r="V206" s="1">
        <v>16</v>
      </c>
      <c r="AN206" s="1"/>
      <c r="AO206" s="1"/>
      <c r="AP206" s="1"/>
      <c r="AQ206" s="1"/>
      <c r="AR206" s="1"/>
      <c r="AS206" s="1"/>
      <c r="AT206" s="1"/>
    </row>
    <row r="207" spans="1:46" x14ac:dyDescent="0.25">
      <c r="A207" s="1">
        <v>206</v>
      </c>
      <c r="B207" t="s">
        <v>1123</v>
      </c>
      <c r="C207" s="1">
        <f t="shared" si="6"/>
        <v>16</v>
      </c>
      <c r="D207" s="1">
        <f t="shared" si="7"/>
        <v>1</v>
      </c>
      <c r="AN207" s="1"/>
      <c r="AO207" s="1">
        <v>16</v>
      </c>
      <c r="AP207" s="1"/>
      <c r="AQ207" s="1"/>
      <c r="AR207" s="1"/>
      <c r="AS207" s="1"/>
      <c r="AT207" s="1"/>
    </row>
    <row r="208" spans="1:46" x14ac:dyDescent="0.25">
      <c r="A208" s="1">
        <v>207</v>
      </c>
      <c r="B208" t="s">
        <v>1132</v>
      </c>
      <c r="C208" s="1">
        <f t="shared" si="6"/>
        <v>16</v>
      </c>
      <c r="D208" s="1">
        <f t="shared" si="7"/>
        <v>1</v>
      </c>
      <c r="AN208" s="1">
        <v>16</v>
      </c>
      <c r="AO208" s="1"/>
      <c r="AP208" s="1"/>
      <c r="AQ208" s="1"/>
      <c r="AR208" s="1"/>
      <c r="AS208" s="1"/>
      <c r="AT208" s="1"/>
    </row>
    <row r="209" spans="1:46" x14ac:dyDescent="0.25">
      <c r="A209" s="1">
        <v>208</v>
      </c>
      <c r="B209" t="s">
        <v>1140</v>
      </c>
      <c r="C209" s="1">
        <f t="shared" si="6"/>
        <v>16</v>
      </c>
      <c r="D209" s="1">
        <f t="shared" si="7"/>
        <v>1</v>
      </c>
      <c r="AL209" s="1">
        <v>16</v>
      </c>
      <c r="AN209" s="1"/>
      <c r="AO209" s="1"/>
      <c r="AP209" s="1"/>
      <c r="AQ209" s="1"/>
      <c r="AR209" s="1"/>
      <c r="AS209" s="1"/>
      <c r="AT209" s="1"/>
    </row>
    <row r="210" spans="1:46" x14ac:dyDescent="0.25">
      <c r="A210" s="1">
        <v>209</v>
      </c>
      <c r="B210" t="s">
        <v>952</v>
      </c>
      <c r="C210" s="1">
        <f t="shared" si="6"/>
        <v>16</v>
      </c>
      <c r="D210" s="1">
        <f t="shared" si="7"/>
        <v>1</v>
      </c>
      <c r="AI210" s="1">
        <v>16</v>
      </c>
      <c r="AN210" s="1"/>
      <c r="AO210" s="1"/>
      <c r="AP210" s="1"/>
      <c r="AQ210" s="1"/>
      <c r="AR210" s="1"/>
      <c r="AS210" s="1"/>
      <c r="AT210" s="1"/>
    </row>
    <row r="211" spans="1:46" x14ac:dyDescent="0.25">
      <c r="A211" s="1">
        <v>210</v>
      </c>
      <c r="B211" t="s">
        <v>464</v>
      </c>
      <c r="C211" s="1">
        <f t="shared" si="6"/>
        <v>16</v>
      </c>
      <c r="D211" s="1">
        <f t="shared" si="7"/>
        <v>1</v>
      </c>
      <c r="AG211" s="1">
        <v>16</v>
      </c>
      <c r="AN211" s="1"/>
      <c r="AO211" s="1"/>
      <c r="AP211" s="1"/>
      <c r="AQ211" s="1"/>
      <c r="AR211" s="1"/>
      <c r="AS211" s="1"/>
      <c r="AT211" s="1"/>
    </row>
    <row r="212" spans="1:46" x14ac:dyDescent="0.25">
      <c r="A212" s="1">
        <v>211</v>
      </c>
      <c r="B212" t="s">
        <v>1221</v>
      </c>
      <c r="C212" s="1">
        <f t="shared" si="6"/>
        <v>16</v>
      </c>
      <c r="D212" s="1">
        <f t="shared" si="7"/>
        <v>1</v>
      </c>
      <c r="AE212" s="1">
        <v>16</v>
      </c>
      <c r="AN212" s="1"/>
      <c r="AO212" s="1"/>
      <c r="AP212" s="1"/>
      <c r="AQ212" s="1"/>
      <c r="AR212" s="1"/>
      <c r="AS212" s="1"/>
      <c r="AT212" s="1"/>
    </row>
    <row r="213" spans="1:46" x14ac:dyDescent="0.25">
      <c r="A213" s="1">
        <v>212</v>
      </c>
      <c r="B213" t="s">
        <v>1220</v>
      </c>
      <c r="C213" s="1">
        <f t="shared" si="6"/>
        <v>16</v>
      </c>
      <c r="D213" s="1">
        <f t="shared" si="7"/>
        <v>1</v>
      </c>
      <c r="AE213" s="1">
        <v>16</v>
      </c>
      <c r="AN213" s="1"/>
      <c r="AO213" s="1"/>
      <c r="AP213" s="1"/>
      <c r="AQ213" s="1"/>
      <c r="AR213" s="1"/>
      <c r="AS213" s="1"/>
      <c r="AT213" s="1"/>
    </row>
    <row r="214" spans="1:46" x14ac:dyDescent="0.25">
      <c r="A214" s="1">
        <v>213</v>
      </c>
      <c r="B214" t="s">
        <v>234</v>
      </c>
      <c r="C214" s="1">
        <f t="shared" si="6"/>
        <v>16</v>
      </c>
      <c r="D214" s="1">
        <f t="shared" si="7"/>
        <v>1</v>
      </c>
      <c r="AC214" s="1">
        <v>16</v>
      </c>
      <c r="AN214" s="1"/>
      <c r="AO214" s="1"/>
      <c r="AP214" s="1"/>
      <c r="AQ214" s="1"/>
      <c r="AR214" s="1"/>
      <c r="AS214" s="1"/>
      <c r="AT214" s="1"/>
    </row>
    <row r="215" spans="1:46" x14ac:dyDescent="0.25">
      <c r="A215" s="1">
        <v>214</v>
      </c>
      <c r="B215" t="s">
        <v>1361</v>
      </c>
      <c r="C215" s="1">
        <f t="shared" si="6"/>
        <v>16</v>
      </c>
      <c r="D215" s="1">
        <f t="shared" si="7"/>
        <v>1</v>
      </c>
      <c r="G215" s="1">
        <v>16</v>
      </c>
      <c r="AN215" s="1"/>
      <c r="AO215" s="1"/>
      <c r="AP215" s="1"/>
      <c r="AQ215" s="1"/>
      <c r="AR215" s="1"/>
      <c r="AS215" s="1"/>
      <c r="AT215" s="1"/>
    </row>
    <row r="216" spans="1:46" x14ac:dyDescent="0.25">
      <c r="A216" s="1">
        <v>215</v>
      </c>
      <c r="B216" t="s">
        <v>1347</v>
      </c>
      <c r="C216" s="1">
        <f t="shared" si="6"/>
        <v>15</v>
      </c>
      <c r="D216" s="1">
        <f t="shared" si="7"/>
        <v>1</v>
      </c>
      <c r="K216" s="1">
        <v>15</v>
      </c>
      <c r="AN216" s="1"/>
      <c r="AO216" s="1"/>
      <c r="AP216" s="1"/>
      <c r="AQ216" s="1"/>
      <c r="AR216" s="1"/>
      <c r="AS216" s="1"/>
      <c r="AT216" s="1"/>
    </row>
    <row r="217" spans="1:46" x14ac:dyDescent="0.25">
      <c r="A217" s="1">
        <v>216</v>
      </c>
      <c r="B217" t="s">
        <v>1335</v>
      </c>
      <c r="C217" s="1">
        <f t="shared" si="6"/>
        <v>15</v>
      </c>
      <c r="D217" s="1">
        <f t="shared" si="7"/>
        <v>1</v>
      </c>
      <c r="M217" s="1">
        <v>15</v>
      </c>
      <c r="AN217" s="1"/>
      <c r="AO217" s="1"/>
      <c r="AP217" s="1"/>
      <c r="AQ217" s="1"/>
      <c r="AR217" s="1"/>
      <c r="AS217" s="1"/>
      <c r="AT217" s="1"/>
    </row>
    <row r="218" spans="1:46" x14ac:dyDescent="0.25">
      <c r="A218" s="1">
        <v>217</v>
      </c>
      <c r="B218" t="s">
        <v>1311</v>
      </c>
      <c r="C218" s="1">
        <f t="shared" si="6"/>
        <v>15</v>
      </c>
      <c r="D218" s="1">
        <f t="shared" si="7"/>
        <v>1</v>
      </c>
      <c r="P218" s="1">
        <v>15</v>
      </c>
      <c r="AN218" s="1"/>
      <c r="AO218" s="1"/>
      <c r="AP218" s="1"/>
      <c r="AQ218" s="1"/>
      <c r="AR218" s="1"/>
      <c r="AS218" s="1"/>
      <c r="AT218" s="1"/>
    </row>
    <row r="219" spans="1:46" x14ac:dyDescent="0.25">
      <c r="A219" s="1">
        <v>218</v>
      </c>
      <c r="B219" t="s">
        <v>1283</v>
      </c>
      <c r="C219" s="1">
        <f t="shared" si="6"/>
        <v>15</v>
      </c>
      <c r="D219" s="1">
        <f t="shared" si="7"/>
        <v>1</v>
      </c>
      <c r="T219" s="1">
        <v>15</v>
      </c>
      <c r="AN219" s="1"/>
      <c r="AO219" s="1"/>
      <c r="AP219" s="1"/>
      <c r="AQ219" s="1"/>
      <c r="AR219" s="1"/>
      <c r="AS219" s="1"/>
      <c r="AT219" s="1"/>
    </row>
    <row r="220" spans="1:46" x14ac:dyDescent="0.25">
      <c r="A220" s="1">
        <v>219</v>
      </c>
      <c r="B220" t="s">
        <v>1111</v>
      </c>
      <c r="C220" s="1">
        <f t="shared" si="6"/>
        <v>15</v>
      </c>
      <c r="D220" s="1">
        <f t="shared" si="7"/>
        <v>1</v>
      </c>
      <c r="AN220" s="1"/>
      <c r="AO220" s="1"/>
      <c r="AP220" s="1"/>
      <c r="AQ220" s="1">
        <v>15</v>
      </c>
      <c r="AR220" s="1"/>
      <c r="AS220" s="1"/>
      <c r="AT220" s="1"/>
    </row>
    <row r="221" spans="1:46" x14ac:dyDescent="0.25">
      <c r="A221" s="1">
        <v>220</v>
      </c>
      <c r="B221" t="s">
        <v>1127</v>
      </c>
      <c r="C221" s="1">
        <f t="shared" si="6"/>
        <v>15</v>
      </c>
      <c r="D221" s="1">
        <f t="shared" si="7"/>
        <v>1</v>
      </c>
      <c r="AN221" s="1"/>
      <c r="AO221" s="1">
        <v>15</v>
      </c>
      <c r="AP221" s="1"/>
      <c r="AQ221" s="1"/>
      <c r="AR221" s="1"/>
      <c r="AS221" s="1"/>
      <c r="AT221" s="1"/>
    </row>
    <row r="222" spans="1:46" x14ac:dyDescent="0.25">
      <c r="A222" s="1">
        <v>221</v>
      </c>
      <c r="B222" t="s">
        <v>1151</v>
      </c>
      <c r="C222" s="1">
        <f t="shared" si="6"/>
        <v>15</v>
      </c>
      <c r="D222" s="1">
        <f t="shared" si="7"/>
        <v>1</v>
      </c>
      <c r="AK222" s="1">
        <v>15</v>
      </c>
      <c r="AN222" s="1"/>
      <c r="AO222" s="1"/>
      <c r="AP222" s="1"/>
      <c r="AQ222" s="1"/>
      <c r="AR222" s="1"/>
      <c r="AS222" s="1"/>
      <c r="AT222" s="1"/>
    </row>
    <row r="223" spans="1:46" x14ac:dyDescent="0.25">
      <c r="A223" s="1">
        <v>222</v>
      </c>
      <c r="B223" t="s">
        <v>1158</v>
      </c>
      <c r="C223" s="1">
        <f t="shared" si="6"/>
        <v>15</v>
      </c>
      <c r="D223" s="1">
        <f t="shared" si="7"/>
        <v>1</v>
      </c>
      <c r="AJ223" s="1">
        <v>15</v>
      </c>
      <c r="AN223" s="1"/>
      <c r="AO223" s="1"/>
      <c r="AP223" s="1"/>
      <c r="AQ223" s="1"/>
      <c r="AR223" s="1"/>
      <c r="AS223" s="1"/>
      <c r="AT223" s="1"/>
    </row>
    <row r="224" spans="1:46" x14ac:dyDescent="0.25">
      <c r="A224" s="1">
        <v>223</v>
      </c>
      <c r="B224" t="s">
        <v>1218</v>
      </c>
      <c r="C224" s="1">
        <f t="shared" si="6"/>
        <v>15</v>
      </c>
      <c r="D224" s="1">
        <f t="shared" si="7"/>
        <v>1</v>
      </c>
      <c r="AE224" s="1">
        <v>15</v>
      </c>
      <c r="AN224" s="1"/>
      <c r="AO224" s="1"/>
      <c r="AP224" s="1"/>
      <c r="AQ224" s="1"/>
      <c r="AR224" s="1"/>
      <c r="AS224" s="1"/>
      <c r="AT224" s="1"/>
    </row>
    <row r="225" spans="1:46" x14ac:dyDescent="0.25">
      <c r="A225" s="1">
        <v>224</v>
      </c>
      <c r="B225" t="s">
        <v>1217</v>
      </c>
      <c r="C225" s="1">
        <f t="shared" si="6"/>
        <v>15</v>
      </c>
      <c r="D225" s="1">
        <f t="shared" si="7"/>
        <v>1</v>
      </c>
      <c r="AE225" s="1">
        <v>15</v>
      </c>
      <c r="AN225" s="1"/>
      <c r="AO225" s="1"/>
      <c r="AP225" s="1"/>
      <c r="AQ225" s="1"/>
      <c r="AR225" s="1"/>
      <c r="AS225" s="1"/>
      <c r="AT225" s="1"/>
    </row>
    <row r="226" spans="1:46" x14ac:dyDescent="0.25">
      <c r="A226" s="1">
        <v>225</v>
      </c>
      <c r="B226" t="s">
        <v>1369</v>
      </c>
      <c r="C226" s="1">
        <f t="shared" si="6"/>
        <v>14</v>
      </c>
      <c r="D226" s="1">
        <f t="shared" si="7"/>
        <v>1</v>
      </c>
      <c r="H226" s="1">
        <v>14</v>
      </c>
      <c r="AN226" s="1"/>
      <c r="AO226" s="1"/>
      <c r="AP226" s="1"/>
      <c r="AQ226" s="1"/>
      <c r="AR226" s="1"/>
      <c r="AS226" s="1"/>
      <c r="AT226" s="1"/>
    </row>
    <row r="227" spans="1:46" x14ac:dyDescent="0.25">
      <c r="A227" s="1">
        <v>226</v>
      </c>
      <c r="B227" t="s">
        <v>1353</v>
      </c>
      <c r="C227" s="1">
        <f t="shared" si="6"/>
        <v>14</v>
      </c>
      <c r="D227" s="1">
        <f t="shared" si="7"/>
        <v>1</v>
      </c>
      <c r="J227" s="1">
        <v>14</v>
      </c>
      <c r="AN227" s="1"/>
      <c r="AO227" s="1"/>
      <c r="AP227" s="1"/>
      <c r="AQ227" s="1"/>
      <c r="AR227" s="1"/>
      <c r="AS227" s="1"/>
      <c r="AT227" s="1"/>
    </row>
    <row r="228" spans="1:46" x14ac:dyDescent="0.25">
      <c r="A228" s="1">
        <v>227</v>
      </c>
      <c r="B228" t="s">
        <v>1328</v>
      </c>
      <c r="C228" s="1">
        <f t="shared" si="6"/>
        <v>14</v>
      </c>
      <c r="D228" s="1">
        <f t="shared" si="7"/>
        <v>1</v>
      </c>
      <c r="N228" s="1">
        <v>14</v>
      </c>
      <c r="AN228" s="1"/>
      <c r="AO228" s="1"/>
      <c r="AP228" s="1"/>
      <c r="AQ228" s="1"/>
      <c r="AR228" s="1"/>
      <c r="AS228" s="1"/>
      <c r="AT228" s="1"/>
    </row>
    <row r="229" spans="1:46" x14ac:dyDescent="0.25">
      <c r="A229" s="1">
        <v>228</v>
      </c>
      <c r="B229" t="s">
        <v>1261</v>
      </c>
      <c r="C229" s="1">
        <f t="shared" si="6"/>
        <v>14</v>
      </c>
      <c r="D229" s="1">
        <f t="shared" si="7"/>
        <v>1</v>
      </c>
      <c r="X229" s="1">
        <v>14</v>
      </c>
      <c r="AN229" s="1"/>
      <c r="AO229" s="1"/>
      <c r="AP229" s="1"/>
      <c r="AQ229" s="1"/>
      <c r="AR229" s="1"/>
      <c r="AS229" s="1"/>
      <c r="AT229" s="1"/>
    </row>
    <row r="230" spans="1:46" x14ac:dyDescent="0.25">
      <c r="A230" s="1">
        <v>229</v>
      </c>
      <c r="B230" t="s">
        <v>1238</v>
      </c>
      <c r="C230" s="1">
        <f t="shared" si="6"/>
        <v>14</v>
      </c>
      <c r="D230" s="1">
        <f t="shared" si="7"/>
        <v>1</v>
      </c>
      <c r="AA230" s="1">
        <v>14</v>
      </c>
      <c r="AN230" s="1"/>
      <c r="AO230" s="1"/>
      <c r="AP230" s="1"/>
      <c r="AQ230" s="1"/>
      <c r="AR230" s="1"/>
      <c r="AS230" s="1"/>
      <c r="AT230" s="1"/>
    </row>
    <row r="231" spans="1:46" x14ac:dyDescent="0.25">
      <c r="A231" s="1">
        <v>230</v>
      </c>
      <c r="B231" t="s">
        <v>1144</v>
      </c>
      <c r="C231" s="1">
        <f t="shared" si="6"/>
        <v>14</v>
      </c>
      <c r="D231" s="1">
        <f t="shared" si="7"/>
        <v>1</v>
      </c>
      <c r="AL231" s="1">
        <v>14</v>
      </c>
      <c r="AN231" s="1"/>
      <c r="AO231" s="1"/>
      <c r="AP231" s="1"/>
      <c r="AQ231" s="1"/>
      <c r="AR231" s="1"/>
      <c r="AS231" s="1"/>
      <c r="AT231" s="1"/>
    </row>
    <row r="232" spans="1:46" x14ac:dyDescent="0.25">
      <c r="A232" s="1">
        <v>231</v>
      </c>
      <c r="B232" t="s">
        <v>1165</v>
      </c>
      <c r="C232" s="1">
        <f t="shared" si="6"/>
        <v>14</v>
      </c>
      <c r="D232" s="1">
        <f t="shared" si="7"/>
        <v>1</v>
      </c>
      <c r="AI232" s="1">
        <v>14</v>
      </c>
      <c r="AN232" s="1"/>
      <c r="AO232" s="1"/>
      <c r="AP232" s="1"/>
      <c r="AQ232" s="1"/>
      <c r="AR232" s="1"/>
      <c r="AS232" s="1"/>
      <c r="AT232" s="1"/>
    </row>
    <row r="233" spans="1:46" x14ac:dyDescent="0.25">
      <c r="A233" s="1">
        <v>232</v>
      </c>
      <c r="B233" t="s">
        <v>1166</v>
      </c>
      <c r="C233" s="1">
        <f t="shared" si="6"/>
        <v>14</v>
      </c>
      <c r="D233" s="1">
        <f t="shared" si="7"/>
        <v>1</v>
      </c>
      <c r="AI233" s="1">
        <v>14</v>
      </c>
      <c r="AN233" s="1"/>
      <c r="AO233" s="1"/>
      <c r="AP233" s="1"/>
      <c r="AQ233" s="1"/>
      <c r="AR233" s="1"/>
      <c r="AS233" s="1"/>
      <c r="AT233" s="1"/>
    </row>
    <row r="234" spans="1:46" x14ac:dyDescent="0.25">
      <c r="A234" s="1">
        <v>233</v>
      </c>
      <c r="B234" t="s">
        <v>261</v>
      </c>
      <c r="C234" s="1">
        <f t="shared" si="6"/>
        <v>14</v>
      </c>
      <c r="D234" s="1">
        <f t="shared" si="7"/>
        <v>1</v>
      </c>
      <c r="AG234" s="1">
        <v>14</v>
      </c>
      <c r="AN234" s="1"/>
      <c r="AO234" s="1"/>
      <c r="AP234" s="1"/>
      <c r="AQ234" s="1"/>
      <c r="AR234" s="1"/>
      <c r="AS234" s="1"/>
      <c r="AT234" s="1"/>
    </row>
    <row r="235" spans="1:46" x14ac:dyDescent="0.25">
      <c r="A235" s="1">
        <v>234</v>
      </c>
      <c r="B235" t="s">
        <v>1362</v>
      </c>
      <c r="C235" s="1">
        <f t="shared" si="6"/>
        <v>14</v>
      </c>
      <c r="D235" s="1">
        <f t="shared" si="7"/>
        <v>1</v>
      </c>
      <c r="G235" s="1">
        <v>14</v>
      </c>
      <c r="AN235" s="1"/>
      <c r="AO235" s="1"/>
      <c r="AP235" s="1"/>
      <c r="AQ235" s="1"/>
      <c r="AR235" s="1"/>
      <c r="AS235" s="1"/>
      <c r="AT235" s="1"/>
    </row>
    <row r="236" spans="1:46" x14ac:dyDescent="0.25">
      <c r="A236" s="1">
        <v>235</v>
      </c>
      <c r="B236" t="s">
        <v>1363</v>
      </c>
      <c r="C236" s="1">
        <f t="shared" si="6"/>
        <v>14</v>
      </c>
      <c r="D236" s="1">
        <f t="shared" si="7"/>
        <v>1</v>
      </c>
      <c r="G236" s="1">
        <v>14</v>
      </c>
      <c r="AN236" s="1"/>
      <c r="AO236" s="1"/>
      <c r="AP236" s="1"/>
      <c r="AQ236" s="1"/>
      <c r="AR236" s="1"/>
      <c r="AS236" s="1"/>
      <c r="AT236" s="1"/>
    </row>
    <row r="237" spans="1:46" x14ac:dyDescent="0.25">
      <c r="A237" s="1">
        <v>236</v>
      </c>
      <c r="B237" t="s">
        <v>1364</v>
      </c>
      <c r="C237" s="1">
        <f t="shared" si="6"/>
        <v>14</v>
      </c>
      <c r="D237" s="1">
        <f t="shared" si="7"/>
        <v>1</v>
      </c>
      <c r="G237" s="1">
        <v>14</v>
      </c>
      <c r="AN237" s="1"/>
      <c r="AO237" s="1"/>
      <c r="AP237" s="1"/>
      <c r="AQ237" s="1"/>
      <c r="AR237" s="1"/>
      <c r="AS237" s="1"/>
      <c r="AT237" s="1"/>
    </row>
    <row r="238" spans="1:46" x14ac:dyDescent="0.25">
      <c r="A238" s="1">
        <v>237</v>
      </c>
      <c r="B238" t="s">
        <v>1370</v>
      </c>
      <c r="C238" s="1">
        <f t="shared" si="6"/>
        <v>13</v>
      </c>
      <c r="D238" s="1">
        <f t="shared" si="7"/>
        <v>1</v>
      </c>
      <c r="H238" s="1">
        <v>13</v>
      </c>
      <c r="AN238" s="1"/>
      <c r="AO238" s="1"/>
      <c r="AP238" s="1"/>
      <c r="AQ238" s="1"/>
      <c r="AR238" s="1"/>
      <c r="AS238" s="1"/>
      <c r="AT238" s="1"/>
    </row>
    <row r="239" spans="1:46" x14ac:dyDescent="0.25">
      <c r="A239" s="1">
        <v>238</v>
      </c>
      <c r="B239" t="s">
        <v>1371</v>
      </c>
      <c r="C239" s="1">
        <f t="shared" si="6"/>
        <v>13</v>
      </c>
      <c r="D239" s="1">
        <f t="shared" si="7"/>
        <v>1</v>
      </c>
      <c r="H239" s="1">
        <v>13</v>
      </c>
      <c r="AN239" s="1"/>
      <c r="AO239" s="1"/>
      <c r="AP239" s="1"/>
      <c r="AQ239" s="1"/>
      <c r="AR239" s="1"/>
      <c r="AS239" s="1"/>
      <c r="AT239" s="1"/>
    </row>
    <row r="240" spans="1:46" x14ac:dyDescent="0.25">
      <c r="A240" s="1">
        <v>239</v>
      </c>
      <c r="B240" t="s">
        <v>1294</v>
      </c>
      <c r="C240" s="1">
        <f t="shared" si="6"/>
        <v>13</v>
      </c>
      <c r="D240" s="1">
        <f t="shared" si="7"/>
        <v>1</v>
      </c>
      <c r="R240" s="1">
        <v>13</v>
      </c>
      <c r="AN240" s="1"/>
      <c r="AO240" s="1"/>
      <c r="AP240" s="1"/>
      <c r="AQ240" s="1"/>
      <c r="AR240" s="1"/>
      <c r="AS240" s="1"/>
      <c r="AT240" s="1"/>
    </row>
    <row r="241" spans="1:46" x14ac:dyDescent="0.25">
      <c r="A241" s="1">
        <v>240</v>
      </c>
      <c r="B241" t="s">
        <v>1279</v>
      </c>
      <c r="C241" s="1">
        <f t="shared" si="6"/>
        <v>13</v>
      </c>
      <c r="D241" s="1">
        <f t="shared" si="7"/>
        <v>1</v>
      </c>
      <c r="U241" s="1">
        <v>13</v>
      </c>
      <c r="AN241" s="1"/>
      <c r="AO241" s="1"/>
      <c r="AP241" s="1"/>
      <c r="AQ241" s="1"/>
      <c r="AR241" s="1"/>
      <c r="AS241" s="1"/>
      <c r="AT241" s="1"/>
    </row>
    <row r="242" spans="1:46" x14ac:dyDescent="0.25">
      <c r="A242" s="1">
        <v>241</v>
      </c>
      <c r="B242" t="s">
        <v>1240</v>
      </c>
      <c r="C242" s="1">
        <f t="shared" si="6"/>
        <v>13</v>
      </c>
      <c r="D242" s="1">
        <f t="shared" si="7"/>
        <v>1</v>
      </c>
      <c r="AA242" s="1">
        <v>13</v>
      </c>
      <c r="AN242" s="1"/>
      <c r="AO242" s="1"/>
      <c r="AP242" s="1"/>
      <c r="AQ242" s="1"/>
      <c r="AR242" s="1"/>
      <c r="AS242" s="1"/>
      <c r="AT242" s="1"/>
    </row>
    <row r="243" spans="1:46" x14ac:dyDescent="0.25">
      <c r="A243" s="1">
        <v>242</v>
      </c>
      <c r="B243" t="s">
        <v>1241</v>
      </c>
      <c r="C243" s="1">
        <f t="shared" si="6"/>
        <v>13</v>
      </c>
      <c r="D243" s="1">
        <f t="shared" si="7"/>
        <v>1</v>
      </c>
      <c r="AA243" s="1">
        <v>13</v>
      </c>
      <c r="AN243" s="1"/>
      <c r="AO243" s="1"/>
      <c r="AP243" s="1"/>
      <c r="AQ243" s="1"/>
      <c r="AR243" s="1"/>
      <c r="AS243" s="1"/>
      <c r="AT243" s="1"/>
    </row>
    <row r="244" spans="1:46" x14ac:dyDescent="0.25">
      <c r="A244" s="1">
        <v>243</v>
      </c>
      <c r="B244" t="s">
        <v>1094</v>
      </c>
      <c r="C244" s="1">
        <f t="shared" si="6"/>
        <v>13</v>
      </c>
      <c r="D244" s="1">
        <f t="shared" si="7"/>
        <v>1</v>
      </c>
      <c r="AN244" s="1"/>
      <c r="AO244" s="1"/>
      <c r="AP244" s="1"/>
      <c r="AQ244" s="1"/>
      <c r="AR244" s="1"/>
      <c r="AS244" s="1">
        <v>13</v>
      </c>
      <c r="AT244" s="1"/>
    </row>
    <row r="245" spans="1:46" x14ac:dyDescent="0.25">
      <c r="A245" s="1">
        <v>244</v>
      </c>
      <c r="B245" t="s">
        <v>1159</v>
      </c>
      <c r="C245" s="1">
        <f t="shared" si="6"/>
        <v>13</v>
      </c>
      <c r="D245" s="1">
        <f t="shared" si="7"/>
        <v>1</v>
      </c>
      <c r="AJ245" s="1">
        <v>13</v>
      </c>
      <c r="AN245" s="1"/>
      <c r="AO245" s="1"/>
      <c r="AP245" s="1"/>
      <c r="AQ245" s="1"/>
      <c r="AR245" s="1"/>
      <c r="AS245" s="1"/>
      <c r="AT245" s="1"/>
    </row>
    <row r="246" spans="1:46" x14ac:dyDescent="0.25">
      <c r="A246" s="1">
        <v>245</v>
      </c>
      <c r="B246" t="s">
        <v>1280</v>
      </c>
      <c r="C246" s="1">
        <f t="shared" si="6"/>
        <v>12</v>
      </c>
      <c r="D246" s="1">
        <f t="shared" si="7"/>
        <v>1</v>
      </c>
      <c r="U246" s="1">
        <v>12</v>
      </c>
      <c r="AN246" s="1"/>
      <c r="AO246" s="1"/>
      <c r="AP246" s="1"/>
      <c r="AQ246" s="1"/>
      <c r="AR246" s="1"/>
      <c r="AS246" s="1"/>
      <c r="AT246" s="1"/>
    </row>
    <row r="247" spans="1:46" x14ac:dyDescent="0.25">
      <c r="A247" s="1">
        <v>246</v>
      </c>
      <c r="B247" t="s">
        <v>1248</v>
      </c>
      <c r="C247" s="1">
        <f t="shared" si="6"/>
        <v>12</v>
      </c>
      <c r="D247" s="1">
        <f t="shared" si="7"/>
        <v>1</v>
      </c>
      <c r="Z247" s="1">
        <v>12</v>
      </c>
      <c r="AN247" s="1"/>
      <c r="AO247" s="1"/>
      <c r="AP247" s="1"/>
      <c r="AQ247" s="1"/>
      <c r="AR247" s="1"/>
      <c r="AS247" s="1"/>
      <c r="AT247" s="1"/>
    </row>
    <row r="248" spans="1:46" x14ac:dyDescent="0.25">
      <c r="A248" s="1">
        <v>247</v>
      </c>
      <c r="B248" t="s">
        <v>1243</v>
      </c>
      <c r="C248" s="1">
        <f t="shared" si="6"/>
        <v>12</v>
      </c>
      <c r="D248" s="1">
        <f t="shared" si="7"/>
        <v>1</v>
      </c>
      <c r="AA248" s="1">
        <v>12</v>
      </c>
      <c r="AN248" s="1"/>
      <c r="AO248" s="1"/>
      <c r="AP248" s="1"/>
      <c r="AQ248" s="1"/>
      <c r="AR248" s="1"/>
      <c r="AS248" s="1"/>
      <c r="AT248" s="1"/>
    </row>
    <row r="249" spans="1:46" x14ac:dyDescent="0.25">
      <c r="A249" s="1">
        <v>248</v>
      </c>
      <c r="B249" t="s">
        <v>1104</v>
      </c>
      <c r="C249" s="1">
        <f t="shared" si="6"/>
        <v>12</v>
      </c>
      <c r="D249" s="1">
        <f t="shared" si="7"/>
        <v>1</v>
      </c>
      <c r="AN249" s="1"/>
      <c r="AO249" s="1"/>
      <c r="AP249" s="1"/>
      <c r="AQ249" s="1"/>
      <c r="AR249" s="1">
        <v>12</v>
      </c>
      <c r="AS249" s="1"/>
      <c r="AT249" s="1"/>
    </row>
    <row r="250" spans="1:46" x14ac:dyDescent="0.25">
      <c r="A250" s="1">
        <v>249</v>
      </c>
      <c r="B250" t="s">
        <v>1124</v>
      </c>
      <c r="C250" s="1">
        <f t="shared" si="6"/>
        <v>12</v>
      </c>
      <c r="D250" s="1">
        <f t="shared" si="7"/>
        <v>1</v>
      </c>
      <c r="AN250" s="1"/>
      <c r="AO250" s="1">
        <v>12</v>
      </c>
      <c r="AP250" s="1"/>
      <c r="AQ250" s="1"/>
      <c r="AR250" s="1"/>
      <c r="AS250" s="1"/>
      <c r="AT250" s="1"/>
    </row>
    <row r="251" spans="1:46" x14ac:dyDescent="0.25">
      <c r="A251" s="1">
        <v>250</v>
      </c>
      <c r="B251" t="s">
        <v>1222</v>
      </c>
      <c r="C251" s="1">
        <f t="shared" si="6"/>
        <v>12</v>
      </c>
      <c r="D251" s="1">
        <f t="shared" si="7"/>
        <v>1</v>
      </c>
      <c r="AE251" s="1">
        <v>12</v>
      </c>
      <c r="AN251" s="1"/>
      <c r="AO251" s="1"/>
      <c r="AP251" s="1"/>
      <c r="AQ251" s="1"/>
      <c r="AR251" s="1"/>
      <c r="AS251" s="1"/>
      <c r="AT251" s="1"/>
    </row>
    <row r="252" spans="1:46" x14ac:dyDescent="0.25">
      <c r="A252" s="1">
        <v>251</v>
      </c>
      <c r="B252" t="s">
        <v>1365</v>
      </c>
      <c r="C252" s="1">
        <f t="shared" si="6"/>
        <v>12</v>
      </c>
      <c r="D252" s="1">
        <f t="shared" si="7"/>
        <v>1</v>
      </c>
      <c r="G252" s="1">
        <v>12</v>
      </c>
      <c r="AN252" s="1"/>
      <c r="AO252" s="1"/>
      <c r="AP252" s="1"/>
      <c r="AQ252" s="1"/>
      <c r="AR252" s="1"/>
      <c r="AS252" s="1"/>
      <c r="AT252" s="1"/>
    </row>
    <row r="253" spans="1:46" x14ac:dyDescent="0.25">
      <c r="A253" s="1">
        <v>252</v>
      </c>
      <c r="B253" t="s">
        <v>1374</v>
      </c>
      <c r="C253" s="1">
        <f t="shared" si="6"/>
        <v>11</v>
      </c>
      <c r="D253" s="1">
        <f t="shared" si="7"/>
        <v>1</v>
      </c>
      <c r="F253" s="1">
        <v>11</v>
      </c>
      <c r="AN253" s="1"/>
      <c r="AO253" s="1"/>
      <c r="AP253" s="1"/>
      <c r="AQ253" s="1"/>
      <c r="AR253" s="1"/>
      <c r="AS253" s="1"/>
      <c r="AT253" s="1"/>
    </row>
    <row r="254" spans="1:46" x14ac:dyDescent="0.25">
      <c r="A254" s="1">
        <v>253</v>
      </c>
      <c r="B254" t="s">
        <v>1375</v>
      </c>
      <c r="C254" s="1">
        <f t="shared" si="6"/>
        <v>11</v>
      </c>
      <c r="D254" s="1">
        <f t="shared" si="7"/>
        <v>1</v>
      </c>
      <c r="F254" s="1">
        <v>11</v>
      </c>
      <c r="AN254" s="1"/>
      <c r="AO254" s="1"/>
      <c r="AP254" s="1"/>
      <c r="AQ254" s="1"/>
      <c r="AR254" s="1"/>
      <c r="AS254" s="1"/>
      <c r="AT254" s="1"/>
    </row>
    <row r="255" spans="1:46" x14ac:dyDescent="0.25">
      <c r="A255" s="1">
        <v>254</v>
      </c>
      <c r="B255" t="s">
        <v>1295</v>
      </c>
      <c r="C255" s="1">
        <f t="shared" si="6"/>
        <v>11</v>
      </c>
      <c r="D255" s="1">
        <f t="shared" si="7"/>
        <v>1</v>
      </c>
      <c r="R255" s="1">
        <v>11</v>
      </c>
      <c r="AN255" s="1"/>
      <c r="AO255" s="1"/>
      <c r="AP255" s="1"/>
      <c r="AQ255" s="1"/>
      <c r="AR255" s="1"/>
      <c r="AS255" s="1"/>
      <c r="AT255" s="1"/>
    </row>
    <row r="256" spans="1:46" x14ac:dyDescent="0.25">
      <c r="A256" s="1">
        <v>255</v>
      </c>
      <c r="B256" t="s">
        <v>1277</v>
      </c>
      <c r="C256" s="1">
        <f t="shared" si="6"/>
        <v>11</v>
      </c>
      <c r="D256" s="1">
        <f t="shared" si="7"/>
        <v>1</v>
      </c>
      <c r="U256" s="1">
        <v>11</v>
      </c>
      <c r="AN256" s="1"/>
      <c r="AO256" s="1"/>
      <c r="AP256" s="1"/>
      <c r="AQ256" s="1"/>
      <c r="AR256" s="1"/>
      <c r="AS256" s="1"/>
      <c r="AT256" s="1"/>
    </row>
    <row r="257" spans="1:46" x14ac:dyDescent="0.25">
      <c r="A257" s="1">
        <v>256</v>
      </c>
      <c r="B257" t="s">
        <v>1273</v>
      </c>
      <c r="C257" s="1">
        <f t="shared" si="6"/>
        <v>11</v>
      </c>
      <c r="D257" s="1">
        <f t="shared" si="7"/>
        <v>1</v>
      </c>
      <c r="V257" s="1">
        <v>11</v>
      </c>
      <c r="AN257" s="1"/>
      <c r="AO257" s="1"/>
      <c r="AP257" s="1"/>
      <c r="AQ257" s="1"/>
      <c r="AR257" s="1"/>
      <c r="AS257" s="1"/>
      <c r="AT257" s="1"/>
    </row>
    <row r="258" spans="1:46" x14ac:dyDescent="0.25">
      <c r="A258" s="1">
        <v>257</v>
      </c>
      <c r="B258" t="s">
        <v>1103</v>
      </c>
      <c r="C258" s="1">
        <f t="shared" ref="C258:C279" si="8">SUM(E258:AT258)</f>
        <v>11</v>
      </c>
      <c r="D258" s="1">
        <f t="shared" ref="D258:D321" si="9">COUNT(E258:AT258)</f>
        <v>1</v>
      </c>
      <c r="AN258" s="1"/>
      <c r="AO258" s="1"/>
      <c r="AP258" s="1"/>
      <c r="AQ258" s="1"/>
      <c r="AR258" s="1">
        <v>11</v>
      </c>
      <c r="AS258" s="1"/>
      <c r="AT258" s="1"/>
    </row>
    <row r="259" spans="1:46" x14ac:dyDescent="0.25">
      <c r="A259" s="1">
        <v>258</v>
      </c>
      <c r="B259" t="s">
        <v>1223</v>
      </c>
      <c r="C259" s="1">
        <f t="shared" si="8"/>
        <v>11</v>
      </c>
      <c r="D259" s="1">
        <f t="shared" si="9"/>
        <v>1</v>
      </c>
      <c r="AE259" s="1">
        <v>11</v>
      </c>
      <c r="AN259" s="1"/>
      <c r="AO259" s="1"/>
      <c r="AP259" s="1"/>
      <c r="AQ259" s="1"/>
      <c r="AR259" s="1"/>
      <c r="AS259" s="1"/>
      <c r="AT259" s="1"/>
    </row>
    <row r="260" spans="1:46" x14ac:dyDescent="0.25">
      <c r="A260" s="1">
        <v>259</v>
      </c>
      <c r="B260" t="s">
        <v>1296</v>
      </c>
      <c r="C260" s="1">
        <f t="shared" si="8"/>
        <v>10</v>
      </c>
      <c r="D260" s="1">
        <f t="shared" si="9"/>
        <v>1</v>
      </c>
      <c r="R260" s="1">
        <v>10</v>
      </c>
      <c r="AN260" s="1"/>
      <c r="AO260" s="1"/>
      <c r="AP260" s="1"/>
      <c r="AQ260" s="1"/>
      <c r="AR260" s="1"/>
      <c r="AS260" s="1"/>
      <c r="AT260" s="1"/>
    </row>
    <row r="261" spans="1:46" x14ac:dyDescent="0.25">
      <c r="A261" s="1">
        <v>260</v>
      </c>
      <c r="B261" t="s">
        <v>1297</v>
      </c>
      <c r="C261" s="1">
        <f t="shared" si="8"/>
        <v>10</v>
      </c>
      <c r="D261" s="1">
        <f t="shared" si="9"/>
        <v>1</v>
      </c>
      <c r="R261" s="1">
        <v>10</v>
      </c>
      <c r="AN261" s="1"/>
      <c r="AO261" s="1"/>
      <c r="AP261" s="1"/>
      <c r="AQ261" s="1"/>
      <c r="AR261" s="1"/>
      <c r="AS261" s="1"/>
      <c r="AT261" s="1"/>
    </row>
    <row r="262" spans="1:46" x14ac:dyDescent="0.25">
      <c r="A262" s="1">
        <v>261</v>
      </c>
      <c r="B262" t="s">
        <v>1142</v>
      </c>
      <c r="C262" s="1">
        <f t="shared" si="8"/>
        <v>10</v>
      </c>
      <c r="D262" s="1">
        <f t="shared" si="9"/>
        <v>1</v>
      </c>
      <c r="AL262" s="1">
        <v>10</v>
      </c>
      <c r="AN262" s="1"/>
      <c r="AO262" s="1"/>
      <c r="AP262" s="1"/>
      <c r="AQ262" s="1"/>
      <c r="AR262" s="1"/>
      <c r="AS262" s="1"/>
      <c r="AT262" s="1"/>
    </row>
    <row r="263" spans="1:46" x14ac:dyDescent="0.25">
      <c r="A263" s="1">
        <v>262</v>
      </c>
      <c r="B263" t="s">
        <v>1050</v>
      </c>
      <c r="C263" s="1">
        <f t="shared" si="8"/>
        <v>9</v>
      </c>
      <c r="D263" s="1">
        <f t="shared" si="9"/>
        <v>1</v>
      </c>
      <c r="H263" s="1">
        <v>9</v>
      </c>
      <c r="AN263" s="1"/>
      <c r="AO263" s="1"/>
      <c r="AP263" s="1"/>
      <c r="AQ263" s="1"/>
      <c r="AR263" s="1"/>
      <c r="AS263" s="1"/>
      <c r="AT263" s="1"/>
    </row>
    <row r="264" spans="1:46" x14ac:dyDescent="0.25">
      <c r="A264" s="1">
        <v>263</v>
      </c>
      <c r="B264" t="s">
        <v>1354</v>
      </c>
      <c r="C264" s="1">
        <f t="shared" si="8"/>
        <v>9</v>
      </c>
      <c r="D264" s="1">
        <f t="shared" si="9"/>
        <v>1</v>
      </c>
      <c r="J264" s="1">
        <v>9</v>
      </c>
      <c r="AN264" s="1"/>
      <c r="AO264" s="1"/>
      <c r="AP264" s="1"/>
      <c r="AQ264" s="1"/>
      <c r="AR264" s="1"/>
      <c r="AS264" s="1"/>
      <c r="AT264" s="1"/>
    </row>
    <row r="265" spans="1:46" x14ac:dyDescent="0.25">
      <c r="A265" s="1">
        <v>264</v>
      </c>
      <c r="B265" t="s">
        <v>1278</v>
      </c>
      <c r="C265" s="1">
        <f t="shared" si="8"/>
        <v>9</v>
      </c>
      <c r="D265" s="1">
        <f t="shared" si="9"/>
        <v>1</v>
      </c>
      <c r="U265" s="1">
        <v>9</v>
      </c>
      <c r="AN265" s="1"/>
      <c r="AO265" s="1"/>
      <c r="AP265" s="1"/>
      <c r="AQ265" s="1"/>
      <c r="AR265" s="1"/>
      <c r="AS265" s="1"/>
      <c r="AT265" s="1"/>
    </row>
    <row r="266" spans="1:46" x14ac:dyDescent="0.25">
      <c r="A266" s="1">
        <v>265</v>
      </c>
      <c r="B266" t="s">
        <v>1206</v>
      </c>
      <c r="C266" s="1">
        <f t="shared" si="8"/>
        <v>9</v>
      </c>
      <c r="D266" s="1">
        <f t="shared" si="9"/>
        <v>1</v>
      </c>
      <c r="AG266" s="1">
        <v>9</v>
      </c>
      <c r="AN266" s="1"/>
      <c r="AO266" s="1"/>
      <c r="AP266" s="1"/>
      <c r="AQ266" s="1"/>
      <c r="AR266" s="1"/>
      <c r="AS266" s="1"/>
      <c r="AT266" s="1"/>
    </row>
    <row r="267" spans="1:46" x14ac:dyDescent="0.25">
      <c r="A267" s="1">
        <v>266</v>
      </c>
      <c r="B267" t="s">
        <v>1226</v>
      </c>
      <c r="C267" s="1">
        <f t="shared" si="8"/>
        <v>9</v>
      </c>
      <c r="D267" s="1">
        <f t="shared" si="9"/>
        <v>1</v>
      </c>
      <c r="AD267" s="1">
        <v>9</v>
      </c>
      <c r="AN267" s="1"/>
      <c r="AO267" s="1"/>
      <c r="AP267" s="1"/>
      <c r="AQ267" s="1"/>
      <c r="AR267" s="1"/>
      <c r="AS267" s="1"/>
      <c r="AT267" s="1"/>
    </row>
    <row r="268" spans="1:46" x14ac:dyDescent="0.25">
      <c r="A268" s="1">
        <v>267</v>
      </c>
      <c r="B268" t="s">
        <v>1232</v>
      </c>
      <c r="C268" s="1">
        <f t="shared" si="8"/>
        <v>9</v>
      </c>
      <c r="D268" s="1">
        <f t="shared" si="9"/>
        <v>1</v>
      </c>
      <c r="AC268" s="1">
        <v>9</v>
      </c>
      <c r="AN268" s="1"/>
      <c r="AO268" s="1"/>
      <c r="AP268" s="1"/>
      <c r="AQ268" s="1"/>
      <c r="AR268" s="1"/>
      <c r="AS268" s="1"/>
      <c r="AT268" s="1"/>
    </row>
    <row r="269" spans="1:46" x14ac:dyDescent="0.25">
      <c r="A269" s="1">
        <v>268</v>
      </c>
      <c r="B269" t="s">
        <v>1366</v>
      </c>
      <c r="C269" s="1">
        <f t="shared" si="8"/>
        <v>9</v>
      </c>
      <c r="D269" s="1">
        <f t="shared" si="9"/>
        <v>1</v>
      </c>
      <c r="G269" s="1">
        <v>9</v>
      </c>
      <c r="AN269" s="1"/>
      <c r="AO269" s="1"/>
      <c r="AP269" s="1"/>
      <c r="AQ269" s="1"/>
      <c r="AR269" s="1"/>
      <c r="AS269" s="1"/>
      <c r="AT269" s="1"/>
    </row>
    <row r="270" spans="1:46" x14ac:dyDescent="0.25">
      <c r="A270" s="1">
        <v>269</v>
      </c>
      <c r="B270" t="s">
        <v>1097</v>
      </c>
      <c r="C270" s="1">
        <f t="shared" si="8"/>
        <v>8</v>
      </c>
      <c r="D270" s="1">
        <f t="shared" si="9"/>
        <v>1</v>
      </c>
      <c r="AN270" s="1"/>
      <c r="AO270" s="1"/>
      <c r="AP270" s="1"/>
      <c r="AQ270" s="1"/>
      <c r="AR270" s="1"/>
      <c r="AS270" s="1">
        <v>8</v>
      </c>
      <c r="AT270" s="1"/>
    </row>
    <row r="271" spans="1:46" x14ac:dyDescent="0.25">
      <c r="A271" s="1">
        <v>270</v>
      </c>
      <c r="B271" t="s">
        <v>1228</v>
      </c>
      <c r="C271" s="1">
        <f t="shared" si="8"/>
        <v>8</v>
      </c>
      <c r="D271" s="1">
        <f t="shared" si="9"/>
        <v>1</v>
      </c>
      <c r="AD271" s="1">
        <v>8</v>
      </c>
      <c r="AN271" s="1"/>
      <c r="AO271" s="1"/>
      <c r="AP271" s="1"/>
      <c r="AQ271" s="1"/>
      <c r="AR271" s="1"/>
      <c r="AS271" s="1"/>
      <c r="AT271" s="1"/>
    </row>
    <row r="272" spans="1:46" x14ac:dyDescent="0.25">
      <c r="A272" s="1">
        <v>271</v>
      </c>
      <c r="B272" t="s">
        <v>1319</v>
      </c>
      <c r="C272" s="1">
        <f t="shared" si="8"/>
        <v>7</v>
      </c>
      <c r="D272" s="1">
        <f t="shared" si="9"/>
        <v>1</v>
      </c>
      <c r="O272" s="1">
        <v>7</v>
      </c>
      <c r="AN272" s="1"/>
      <c r="AO272" s="1"/>
      <c r="AP272" s="1"/>
      <c r="AQ272" s="1"/>
      <c r="AR272" s="1"/>
      <c r="AS272" s="1"/>
      <c r="AT272" s="1"/>
    </row>
    <row r="273" spans="1:46" x14ac:dyDescent="0.25">
      <c r="A273" s="1">
        <v>272</v>
      </c>
      <c r="B273" t="s">
        <v>1244</v>
      </c>
      <c r="C273" s="1">
        <f t="shared" si="8"/>
        <v>7</v>
      </c>
      <c r="D273" s="1">
        <f t="shared" si="9"/>
        <v>1</v>
      </c>
      <c r="AA273" s="1">
        <v>7</v>
      </c>
      <c r="AN273" s="1"/>
      <c r="AO273" s="1"/>
      <c r="AP273" s="1"/>
      <c r="AQ273" s="1"/>
      <c r="AR273" s="1"/>
      <c r="AS273" s="1"/>
      <c r="AT273" s="1"/>
    </row>
    <row r="274" spans="1:46" x14ac:dyDescent="0.25">
      <c r="A274" s="1">
        <v>273</v>
      </c>
      <c r="B274" t="s">
        <v>1298</v>
      </c>
      <c r="C274" s="1">
        <f t="shared" si="8"/>
        <v>5</v>
      </c>
      <c r="D274" s="1">
        <f t="shared" si="9"/>
        <v>1</v>
      </c>
      <c r="R274" s="1">
        <v>5</v>
      </c>
      <c r="AN274" s="1"/>
      <c r="AO274" s="1"/>
      <c r="AP274" s="1"/>
      <c r="AQ274" s="1"/>
      <c r="AR274" s="1"/>
      <c r="AS274" s="1"/>
      <c r="AT274" s="1"/>
    </row>
    <row r="275" spans="1:46" x14ac:dyDescent="0.25">
      <c r="A275" s="1">
        <v>274</v>
      </c>
      <c r="B275" t="s">
        <v>1209</v>
      </c>
      <c r="C275" s="1">
        <f t="shared" si="8"/>
        <v>5</v>
      </c>
      <c r="D275" s="1">
        <f t="shared" si="9"/>
        <v>1</v>
      </c>
      <c r="AG275" s="1">
        <v>5</v>
      </c>
      <c r="AN275" s="1"/>
      <c r="AO275" s="1"/>
      <c r="AP275" s="1"/>
      <c r="AQ275" s="1"/>
      <c r="AR275" s="1"/>
      <c r="AS275" s="1"/>
      <c r="AT275" s="1"/>
    </row>
    <row r="276" spans="1:46" x14ac:dyDescent="0.25">
      <c r="A276" s="1">
        <v>275</v>
      </c>
      <c r="B276" t="s">
        <v>1367</v>
      </c>
      <c r="C276" s="1">
        <f t="shared" si="8"/>
        <v>5</v>
      </c>
      <c r="D276" s="1">
        <f t="shared" si="9"/>
        <v>1</v>
      </c>
      <c r="G276" s="1">
        <v>5</v>
      </c>
      <c r="AN276" s="1"/>
      <c r="AO276" s="1"/>
      <c r="AP276" s="1"/>
      <c r="AQ276" s="1"/>
      <c r="AR276" s="1"/>
      <c r="AS276" s="1"/>
      <c r="AT276" s="1"/>
    </row>
    <row r="277" spans="1:46" x14ac:dyDescent="0.25">
      <c r="A277" s="1">
        <v>276</v>
      </c>
      <c r="B277" t="s">
        <v>1086</v>
      </c>
      <c r="C277" s="1">
        <f t="shared" si="8"/>
        <v>4</v>
      </c>
      <c r="D277" s="1">
        <f t="shared" si="9"/>
        <v>1</v>
      </c>
      <c r="AN277" s="1"/>
      <c r="AO277" s="1"/>
      <c r="AP277" s="1"/>
      <c r="AQ277" s="1"/>
      <c r="AR277" s="1"/>
      <c r="AS277" s="1"/>
      <c r="AT277" s="1">
        <v>4</v>
      </c>
    </row>
    <row r="278" spans="1:46" x14ac:dyDescent="0.25">
      <c r="A278" s="1">
        <v>277</v>
      </c>
      <c r="B278" t="s">
        <v>1299</v>
      </c>
      <c r="C278" s="1">
        <f t="shared" si="8"/>
        <v>3</v>
      </c>
      <c r="D278" s="1">
        <f t="shared" si="9"/>
        <v>1</v>
      </c>
      <c r="R278" s="1">
        <v>3</v>
      </c>
      <c r="AN278" s="1"/>
      <c r="AO278" s="1"/>
      <c r="AP278" s="1"/>
      <c r="AQ278" s="1"/>
      <c r="AR278" s="1"/>
      <c r="AS278" s="1"/>
      <c r="AT278" s="1"/>
    </row>
    <row r="279" spans="1:46" x14ac:dyDescent="0.25">
      <c r="A279" s="1">
        <v>278</v>
      </c>
      <c r="B279" t="s">
        <v>623</v>
      </c>
      <c r="C279" s="1">
        <f t="shared" si="8"/>
        <v>3</v>
      </c>
      <c r="D279" s="1">
        <f t="shared" si="9"/>
        <v>1</v>
      </c>
      <c r="AJ279" s="1">
        <v>3</v>
      </c>
      <c r="AN279" s="1"/>
      <c r="AO279" s="1"/>
      <c r="AP279" s="1"/>
      <c r="AQ279" s="1"/>
      <c r="AR279" s="1"/>
      <c r="AS279" s="1"/>
      <c r="AT279" s="1"/>
    </row>
    <row r="281" spans="1:46" x14ac:dyDescent="0.25">
      <c r="B281" t="s">
        <v>815</v>
      </c>
      <c r="C281" s="1">
        <f>COUNT(Tabelle2564[Gesamt])</f>
        <v>278</v>
      </c>
      <c r="E281" s="1">
        <f>COUNTA(Tabelle2564[14.11.])</f>
        <v>24</v>
      </c>
      <c r="F281" s="1">
        <f>COUNTA(Tabelle2564[07.11.])</f>
        <v>21</v>
      </c>
      <c r="G281" s="1">
        <f>COUNTA(Tabelle2564[31.10.])</f>
        <v>21</v>
      </c>
      <c r="H281" s="1">
        <f>COUNTA(Tabelle2564[24.10.])</f>
        <v>24</v>
      </c>
      <c r="I281" s="1">
        <f>COUNTA(Tabelle2564[17.10.])</f>
        <v>20</v>
      </c>
      <c r="J281" s="1">
        <f>COUNTA(Tabelle2564[10.10.])</f>
        <v>22</v>
      </c>
      <c r="K281" s="1">
        <f>COUNTA(Tabelle2564[26.09.])</f>
        <v>22</v>
      </c>
      <c r="L281" s="1">
        <f>COUNTA(Tabelle2564[24.10.])</f>
        <v>24</v>
      </c>
      <c r="M281" s="1">
        <f>COUNTA(Tabelle2564[17.10.])</f>
        <v>20</v>
      </c>
      <c r="N281" s="1">
        <f>COUNTA(Tabelle2564[10.10.])</f>
        <v>22</v>
      </c>
      <c r="O281" s="1">
        <f>COUNTA(Tabelle2564[26.09.])</f>
        <v>22</v>
      </c>
      <c r="P281" s="1">
        <f>COUNTA(Tabelle2564[19.09.])</f>
        <v>25</v>
      </c>
      <c r="Q281" s="1">
        <f>COUNTA(Tabelle2564[17.10.])</f>
        <v>20</v>
      </c>
      <c r="R281" s="1">
        <f>COUNTA(Tabelle2564[10.10.])</f>
        <v>22</v>
      </c>
      <c r="S281" s="1">
        <f>COUNTA(Tabelle2564[26.09.])</f>
        <v>22</v>
      </c>
      <c r="T281" s="1">
        <f>COUNTA(Tabelle2564[19.09.])</f>
        <v>25</v>
      </c>
      <c r="U281" s="1">
        <f>COUNTA(Tabelle2564[05.09.])</f>
        <v>21</v>
      </c>
      <c r="V281" s="1">
        <f>COUNTA(Tabelle2564[10.10.])</f>
        <v>22</v>
      </c>
      <c r="W281" s="1">
        <f>COUNTA(Tabelle2564[26.09.])</f>
        <v>22</v>
      </c>
      <c r="X281" s="1">
        <f>COUNTA(Tabelle2564[19.09.])</f>
        <v>25</v>
      </c>
      <c r="Y281" s="1">
        <f>COUNTA(Tabelle2564[05.09.])</f>
        <v>21</v>
      </c>
      <c r="Z281" s="1">
        <f>COUNTA(Tabelle2564[29.08.])</f>
        <v>23</v>
      </c>
      <c r="AA281" s="1">
        <f>COUNTA(Tabelle2564[26.09.])</f>
        <v>22</v>
      </c>
      <c r="AB281" s="1">
        <f>COUNTA(Tabelle2564[19.09.])</f>
        <v>25</v>
      </c>
      <c r="AC281" s="1">
        <f>COUNTA(Tabelle2564[05.09.])</f>
        <v>21</v>
      </c>
      <c r="AD281" s="1">
        <f>COUNTA(Tabelle2564[29.08.])</f>
        <v>23</v>
      </c>
      <c r="AE281" s="1">
        <f>COUNTA(Tabelle2564[22.08.])</f>
        <v>23</v>
      </c>
      <c r="AF281" s="1">
        <f>COUNTA(Tabelle2564[19.09.])</f>
        <v>25</v>
      </c>
      <c r="AG281" s="1">
        <f>COUNTA(Tabelle2564[05.09.])</f>
        <v>21</v>
      </c>
      <c r="AH281" s="1">
        <f>COUNTA(Tabelle2564[29.08.])</f>
        <v>23</v>
      </c>
      <c r="AI281" s="1">
        <f>COUNTA(Tabelle2564[22.08.])</f>
        <v>23</v>
      </c>
      <c r="AJ281" s="1">
        <f>COUNTA(Tabelle2564[15.08.])</f>
        <v>22</v>
      </c>
      <c r="AK281" s="1">
        <f>COUNTA(Tabelle2564[05.09.])</f>
        <v>21</v>
      </c>
      <c r="AL281" s="1">
        <f>COUNTA(Tabelle2564[29.08.])</f>
        <v>23</v>
      </c>
      <c r="AM281" s="1">
        <f>COUNTA(Tabelle2564[22.08.])</f>
        <v>23</v>
      </c>
      <c r="AN281" s="1">
        <f>COUNTA(Tabelle2564[15.08.])</f>
        <v>22</v>
      </c>
      <c r="AO281" s="1">
        <f>COUNTA(Tabelle2564[08.08.])</f>
        <v>22</v>
      </c>
      <c r="AP281" s="1">
        <f>COUNTA(Tabelle2564[29.08.])</f>
        <v>23</v>
      </c>
      <c r="AQ281" s="1">
        <f>COUNTA(Tabelle2564[22.08.])</f>
        <v>23</v>
      </c>
      <c r="AR281" s="1">
        <f>COUNTA(Tabelle2564[15.08.])</f>
        <v>22</v>
      </c>
      <c r="AS281" s="1">
        <f>COUNTA(Tabelle2564[08.08.])</f>
        <v>22</v>
      </c>
      <c r="AT281" s="1">
        <f>COUNTA(Tabelle2564[01.08.])</f>
        <v>21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0FD20-3029-4BBA-93B9-FCC2C6C56855}">
  <dimension ref="A1:E101"/>
  <sheetViews>
    <sheetView topLeftCell="A27" zoomScaleNormal="100" workbookViewId="0">
      <selection activeCell="D48" sqref="D48"/>
    </sheetView>
  </sheetViews>
  <sheetFormatPr baseColWidth="10" defaultColWidth="11.42578125" defaultRowHeight="15" x14ac:dyDescent="0.2"/>
  <cols>
    <col min="1" max="1" width="17.7109375" style="36" bestFit="1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45295</v>
      </c>
      <c r="B2" s="34" t="s">
        <v>555</v>
      </c>
      <c r="C2" s="34" t="s">
        <v>59</v>
      </c>
      <c r="D2" s="34">
        <v>38</v>
      </c>
      <c r="E2" s="34">
        <v>24</v>
      </c>
    </row>
    <row r="3" spans="1:5" ht="15.75" thickBot="1" x14ac:dyDescent="0.25">
      <c r="A3" s="35">
        <v>45302</v>
      </c>
      <c r="B3" s="34" t="s">
        <v>1068</v>
      </c>
      <c r="C3" s="34"/>
      <c r="D3" s="34"/>
      <c r="E3" s="34"/>
    </row>
    <row r="4" spans="1:5" ht="15.75" thickBot="1" x14ac:dyDescent="0.25">
      <c r="A4" s="35">
        <v>45309</v>
      </c>
      <c r="B4" s="34" t="s">
        <v>809</v>
      </c>
      <c r="C4" s="34" t="s">
        <v>1000</v>
      </c>
      <c r="D4" s="34">
        <v>34</v>
      </c>
      <c r="E4" s="34">
        <v>23</v>
      </c>
    </row>
    <row r="5" spans="1:5" ht="15.75" thickBot="1" x14ac:dyDescent="0.25">
      <c r="A5" s="35">
        <v>45316</v>
      </c>
      <c r="B5" s="34" t="s">
        <v>554</v>
      </c>
      <c r="C5" s="34" t="s">
        <v>839</v>
      </c>
      <c r="D5" s="34">
        <v>32</v>
      </c>
      <c r="E5" s="34">
        <v>24</v>
      </c>
    </row>
    <row r="6" spans="1:5" ht="15.75" thickBot="1" x14ac:dyDescent="0.25">
      <c r="A6" s="35">
        <v>45323</v>
      </c>
      <c r="B6" s="34" t="s">
        <v>539</v>
      </c>
      <c r="C6" s="34" t="s">
        <v>775</v>
      </c>
      <c r="D6" s="34">
        <v>26</v>
      </c>
      <c r="E6" s="34">
        <v>24</v>
      </c>
    </row>
    <row r="7" spans="1:5" ht="15.75" customHeight="1" thickBot="1" x14ac:dyDescent="0.25">
      <c r="A7" s="35">
        <v>45330</v>
      </c>
      <c r="B7" s="34" t="s">
        <v>574</v>
      </c>
      <c r="C7" s="34" t="s">
        <v>839</v>
      </c>
      <c r="D7" s="34">
        <v>38</v>
      </c>
      <c r="E7" s="34">
        <v>15</v>
      </c>
    </row>
    <row r="8" spans="1:5" ht="30.75" thickBot="1" x14ac:dyDescent="0.25">
      <c r="A8" s="35">
        <v>45337</v>
      </c>
      <c r="B8" s="34" t="s">
        <v>910</v>
      </c>
      <c r="C8" s="34" t="s">
        <v>75</v>
      </c>
      <c r="D8" s="34">
        <v>33</v>
      </c>
      <c r="E8" s="34">
        <v>25</v>
      </c>
    </row>
    <row r="9" spans="1:5" ht="15.75" thickBot="1" x14ac:dyDescent="0.25">
      <c r="A9" s="35">
        <v>45344</v>
      </c>
      <c r="B9" s="34" t="s">
        <v>809</v>
      </c>
      <c r="C9" s="34" t="s">
        <v>1133</v>
      </c>
      <c r="D9" s="34">
        <v>32</v>
      </c>
      <c r="E9" s="34">
        <v>25</v>
      </c>
    </row>
    <row r="10" spans="1:5" ht="15.75" thickBot="1" x14ac:dyDescent="0.25">
      <c r="A10" s="35">
        <v>45351</v>
      </c>
      <c r="B10" s="34" t="s">
        <v>555</v>
      </c>
      <c r="C10" s="34" t="s">
        <v>839</v>
      </c>
      <c r="D10" s="34">
        <v>35</v>
      </c>
      <c r="E10" s="34">
        <v>23</v>
      </c>
    </row>
    <row r="11" spans="1:5" ht="15.75" thickBot="1" x14ac:dyDescent="0.25">
      <c r="A11" s="35">
        <v>45358</v>
      </c>
      <c r="B11" s="34" t="s">
        <v>539</v>
      </c>
      <c r="C11" s="34" t="s">
        <v>62</v>
      </c>
      <c r="D11" s="34">
        <v>27</v>
      </c>
      <c r="E11" s="34">
        <v>24</v>
      </c>
    </row>
    <row r="12" spans="1:5" ht="15.75" thickBot="1" x14ac:dyDescent="0.25">
      <c r="A12" s="35">
        <v>45365</v>
      </c>
      <c r="B12" s="34" t="s">
        <v>809</v>
      </c>
      <c r="C12" s="34" t="s">
        <v>797</v>
      </c>
      <c r="D12" s="34">
        <v>38</v>
      </c>
      <c r="E12" s="34">
        <v>22</v>
      </c>
    </row>
    <row r="13" spans="1:5" ht="15.75" thickBot="1" x14ac:dyDescent="0.25">
      <c r="A13" s="35">
        <v>45372</v>
      </c>
      <c r="B13" s="34" t="s">
        <v>556</v>
      </c>
      <c r="C13" s="34" t="s">
        <v>62</v>
      </c>
      <c r="D13" s="34">
        <v>45</v>
      </c>
      <c r="E13" s="34">
        <v>22</v>
      </c>
    </row>
    <row r="14" spans="1:5" ht="15.75" thickBot="1" x14ac:dyDescent="0.25">
      <c r="A14" s="35">
        <v>45379</v>
      </c>
      <c r="B14" s="34" t="s">
        <v>910</v>
      </c>
      <c r="C14" s="34" t="s">
        <v>839</v>
      </c>
      <c r="D14" s="34">
        <v>31</v>
      </c>
      <c r="E14" s="34">
        <v>24</v>
      </c>
    </row>
    <row r="15" spans="1:5" ht="30.75" thickBot="1" x14ac:dyDescent="0.25">
      <c r="A15" s="35" t="s">
        <v>1069</v>
      </c>
      <c r="B15" s="34" t="s">
        <v>1078</v>
      </c>
      <c r="C15" s="34" t="s">
        <v>1126</v>
      </c>
      <c r="D15" s="34"/>
      <c r="E15" s="34"/>
    </row>
    <row r="16" spans="1:5" ht="15.75" thickBot="1" x14ac:dyDescent="0.25">
      <c r="A16" s="35">
        <v>45386</v>
      </c>
      <c r="B16" s="34" t="s">
        <v>554</v>
      </c>
      <c r="C16" s="34" t="s">
        <v>62</v>
      </c>
      <c r="D16" s="34">
        <v>36</v>
      </c>
      <c r="E16" s="34">
        <v>20</v>
      </c>
    </row>
    <row r="17" spans="1:5" ht="15.75" thickBot="1" x14ac:dyDescent="0.25">
      <c r="A17" s="35">
        <v>45393</v>
      </c>
      <c r="B17" s="34" t="s">
        <v>555</v>
      </c>
      <c r="C17" s="34" t="s">
        <v>59</v>
      </c>
      <c r="D17" s="34">
        <v>34</v>
      </c>
      <c r="E17" s="34">
        <v>20</v>
      </c>
    </row>
    <row r="18" spans="1:5" ht="15.75" thickBot="1" x14ac:dyDescent="0.25">
      <c r="A18" s="35">
        <v>45400</v>
      </c>
      <c r="B18" s="34" t="s">
        <v>910</v>
      </c>
      <c r="C18" s="34" t="s">
        <v>62</v>
      </c>
      <c r="D18" s="34">
        <v>35</v>
      </c>
      <c r="E18" s="34">
        <v>23</v>
      </c>
    </row>
    <row r="19" spans="1:5" ht="15.75" thickBot="1" x14ac:dyDescent="0.25">
      <c r="A19" s="35">
        <v>45407</v>
      </c>
      <c r="B19" s="34" t="s">
        <v>574</v>
      </c>
      <c r="C19" s="34" t="s">
        <v>1216</v>
      </c>
      <c r="D19" s="34">
        <v>26</v>
      </c>
      <c r="E19" s="34">
        <v>22</v>
      </c>
    </row>
    <row r="20" spans="1:5" ht="15.75" thickBot="1" x14ac:dyDescent="0.25">
      <c r="A20" s="35">
        <v>45414</v>
      </c>
      <c r="B20" s="34" t="s">
        <v>539</v>
      </c>
      <c r="C20" s="34" t="s">
        <v>797</v>
      </c>
      <c r="D20" s="34">
        <v>26</v>
      </c>
      <c r="E20" s="34">
        <v>19</v>
      </c>
    </row>
    <row r="21" spans="1:5" ht="15.75" thickBot="1" x14ac:dyDescent="0.25">
      <c r="A21" s="35">
        <v>45421</v>
      </c>
      <c r="B21" s="34" t="s">
        <v>556</v>
      </c>
      <c r="C21" s="34" t="s">
        <v>62</v>
      </c>
      <c r="D21" s="34">
        <v>30</v>
      </c>
      <c r="E21" s="34">
        <v>17</v>
      </c>
    </row>
    <row r="22" spans="1:5" ht="15.75" thickBot="1" x14ac:dyDescent="0.25">
      <c r="A22" s="35">
        <v>45428</v>
      </c>
      <c r="B22" s="34" t="s">
        <v>1068</v>
      </c>
      <c r="C22" s="34"/>
      <c r="D22" s="34"/>
      <c r="E22" s="34"/>
    </row>
    <row r="23" spans="1:5" ht="15.75" thickBot="1" x14ac:dyDescent="0.25">
      <c r="A23" s="35">
        <v>45435</v>
      </c>
      <c r="B23" s="34" t="s">
        <v>910</v>
      </c>
      <c r="C23" s="34" t="s">
        <v>797</v>
      </c>
      <c r="D23" s="34">
        <v>37</v>
      </c>
      <c r="E23" s="34">
        <v>20</v>
      </c>
    </row>
    <row r="24" spans="1:5" ht="15.75" thickBot="1" x14ac:dyDescent="0.25">
      <c r="A24" s="35">
        <v>45442</v>
      </c>
      <c r="B24" s="34" t="s">
        <v>539</v>
      </c>
      <c r="C24" s="34" t="s">
        <v>62</v>
      </c>
      <c r="D24" s="34">
        <v>26</v>
      </c>
      <c r="E24" s="34">
        <v>21</v>
      </c>
    </row>
    <row r="25" spans="1:5" ht="15.75" thickBot="1" x14ac:dyDescent="0.25">
      <c r="A25" s="35">
        <v>45449</v>
      </c>
      <c r="B25" s="34" t="s">
        <v>539</v>
      </c>
      <c r="C25" s="34" t="s">
        <v>1133</v>
      </c>
      <c r="D25" s="34">
        <v>34</v>
      </c>
      <c r="E25" s="34">
        <v>20</v>
      </c>
    </row>
    <row r="26" spans="1:5" ht="15.75" thickBot="1" x14ac:dyDescent="0.25">
      <c r="A26" s="35">
        <v>45456</v>
      </c>
      <c r="B26" s="34" t="s">
        <v>554</v>
      </c>
      <c r="C26" s="34" t="s">
        <v>839</v>
      </c>
      <c r="D26" s="34">
        <v>32</v>
      </c>
      <c r="E26" s="34">
        <v>22</v>
      </c>
    </row>
    <row r="27" spans="1:5" ht="15.75" thickBot="1" x14ac:dyDescent="0.25">
      <c r="A27" s="35">
        <v>45463</v>
      </c>
      <c r="B27" s="34" t="s">
        <v>555</v>
      </c>
      <c r="C27" s="34" t="s">
        <v>839</v>
      </c>
      <c r="D27" s="34">
        <v>38</v>
      </c>
      <c r="E27" s="34">
        <v>16</v>
      </c>
    </row>
    <row r="28" spans="1:5" ht="15.75" thickBot="1" x14ac:dyDescent="0.25">
      <c r="A28" s="35">
        <v>45470</v>
      </c>
      <c r="B28" s="34" t="s">
        <v>1004</v>
      </c>
      <c r="C28" s="34" t="s">
        <v>854</v>
      </c>
      <c r="D28" s="34">
        <v>48</v>
      </c>
      <c r="E28" s="34">
        <v>20</v>
      </c>
    </row>
    <row r="29" spans="1:5" ht="15.75" thickBot="1" x14ac:dyDescent="0.25">
      <c r="A29" s="35">
        <v>45477</v>
      </c>
      <c r="B29" s="34" t="s">
        <v>910</v>
      </c>
      <c r="C29" s="34" t="s">
        <v>109</v>
      </c>
      <c r="D29" s="34">
        <v>29</v>
      </c>
      <c r="E29" s="34">
        <v>19</v>
      </c>
    </row>
    <row r="30" spans="1:5" ht="15.75" thickBot="1" x14ac:dyDescent="0.25">
      <c r="A30" s="35">
        <v>45484</v>
      </c>
      <c r="B30" s="34" t="s">
        <v>539</v>
      </c>
      <c r="C30" s="34" t="s">
        <v>62</v>
      </c>
      <c r="D30" s="34">
        <v>26</v>
      </c>
      <c r="E30" s="34">
        <v>18</v>
      </c>
    </row>
    <row r="31" spans="1:5" ht="15.75" thickBot="1" x14ac:dyDescent="0.25">
      <c r="A31" s="35">
        <v>45491</v>
      </c>
      <c r="B31" s="34" t="s">
        <v>809</v>
      </c>
      <c r="C31" s="34" t="s">
        <v>109</v>
      </c>
      <c r="D31" s="34">
        <v>29</v>
      </c>
      <c r="E31" s="34">
        <v>17</v>
      </c>
    </row>
    <row r="32" spans="1:5" ht="15.75" thickBot="1" x14ac:dyDescent="0.25">
      <c r="A32" s="35">
        <v>45498</v>
      </c>
      <c r="B32" s="34" t="s">
        <v>574</v>
      </c>
      <c r="C32" s="34" t="s">
        <v>62</v>
      </c>
      <c r="D32" s="34">
        <v>40</v>
      </c>
      <c r="E32" s="34">
        <v>25</v>
      </c>
    </row>
    <row r="33" spans="1:5" ht="15.75" thickBot="1" x14ac:dyDescent="0.25">
      <c r="A33" s="35">
        <v>45505</v>
      </c>
      <c r="B33" s="34" t="s">
        <v>556</v>
      </c>
      <c r="C33" s="34" t="s">
        <v>540</v>
      </c>
      <c r="D33" s="34">
        <v>23</v>
      </c>
      <c r="E33" s="34">
        <v>21</v>
      </c>
    </row>
    <row r="34" spans="1:5" ht="15.75" thickBot="1" x14ac:dyDescent="0.25">
      <c r="A34" s="35">
        <v>45512</v>
      </c>
      <c r="B34" s="34" t="s">
        <v>574</v>
      </c>
      <c r="C34" s="34" t="s">
        <v>1126</v>
      </c>
      <c r="D34" s="34">
        <v>45</v>
      </c>
      <c r="E34" s="34">
        <v>22</v>
      </c>
    </row>
    <row r="35" spans="1:5" ht="30.75" thickBot="1" x14ac:dyDescent="0.25">
      <c r="A35" s="35">
        <v>45519</v>
      </c>
      <c r="B35" s="34" t="s">
        <v>1313</v>
      </c>
      <c r="C35" s="34" t="s">
        <v>775</v>
      </c>
      <c r="D35" s="34">
        <v>32</v>
      </c>
      <c r="E35" s="34">
        <v>22</v>
      </c>
    </row>
    <row r="36" spans="1:5" ht="15.75" thickBot="1" x14ac:dyDescent="0.25">
      <c r="A36" s="35">
        <v>45526</v>
      </c>
      <c r="B36" s="34" t="s">
        <v>539</v>
      </c>
      <c r="C36" s="34" t="s">
        <v>87</v>
      </c>
      <c r="D36" s="34">
        <v>27</v>
      </c>
      <c r="E36" s="34">
        <v>22</v>
      </c>
    </row>
    <row r="37" spans="1:5" ht="15.75" thickBot="1" x14ac:dyDescent="0.25">
      <c r="A37" s="35">
        <v>45533</v>
      </c>
      <c r="B37" s="34" t="s">
        <v>574</v>
      </c>
      <c r="C37" s="34" t="s">
        <v>1326</v>
      </c>
      <c r="D37" s="34">
        <v>31</v>
      </c>
      <c r="E37" s="34">
        <v>23</v>
      </c>
    </row>
    <row r="38" spans="1:5" ht="15.75" thickBot="1" x14ac:dyDescent="0.25">
      <c r="A38" s="35">
        <v>45540</v>
      </c>
      <c r="B38" s="34" t="s">
        <v>555</v>
      </c>
      <c r="C38" s="34" t="s">
        <v>854</v>
      </c>
      <c r="D38" s="34">
        <v>34</v>
      </c>
      <c r="E38" s="34">
        <v>21</v>
      </c>
    </row>
    <row r="39" spans="1:5" ht="15.75" thickBot="1" x14ac:dyDescent="0.25">
      <c r="A39" s="35">
        <v>45547</v>
      </c>
      <c r="B39" s="34" t="s">
        <v>1068</v>
      </c>
      <c r="C39" s="34"/>
      <c r="D39" s="34"/>
      <c r="E39" s="34"/>
    </row>
    <row r="40" spans="1:5" ht="15.75" thickBot="1" x14ac:dyDescent="0.25">
      <c r="A40" s="35">
        <v>45554</v>
      </c>
      <c r="B40" s="34" t="s">
        <v>555</v>
      </c>
      <c r="C40" s="34" t="s">
        <v>1126</v>
      </c>
      <c r="D40" s="34">
        <v>48</v>
      </c>
      <c r="E40" s="34">
        <v>25</v>
      </c>
    </row>
    <row r="41" spans="1:5" ht="15.75" thickBot="1" x14ac:dyDescent="0.25">
      <c r="A41" s="35">
        <v>45561</v>
      </c>
      <c r="B41" s="34" t="s">
        <v>574</v>
      </c>
      <c r="C41" s="34" t="s">
        <v>109</v>
      </c>
      <c r="D41" s="34">
        <v>36</v>
      </c>
      <c r="E41" s="34">
        <v>22</v>
      </c>
    </row>
    <row r="42" spans="1:5" ht="15.75" thickBot="1" x14ac:dyDescent="0.25">
      <c r="A42" s="35">
        <v>45568</v>
      </c>
      <c r="B42" s="34" t="s">
        <v>1322</v>
      </c>
      <c r="C42" s="34"/>
      <c r="D42" s="34"/>
      <c r="E42" s="34"/>
    </row>
    <row r="43" spans="1:5" ht="15.75" thickBot="1" x14ac:dyDescent="0.25">
      <c r="A43" s="35">
        <v>45575</v>
      </c>
      <c r="B43" s="34" t="s">
        <v>555</v>
      </c>
      <c r="C43" s="34" t="s">
        <v>839</v>
      </c>
      <c r="D43" s="34">
        <v>35</v>
      </c>
      <c r="E43" s="34">
        <v>22</v>
      </c>
    </row>
    <row r="44" spans="1:5" ht="15.75" thickBot="1" x14ac:dyDescent="0.25">
      <c r="A44" s="35">
        <v>45582</v>
      </c>
      <c r="B44" s="34" t="s">
        <v>554</v>
      </c>
      <c r="C44" s="34" t="s">
        <v>576</v>
      </c>
      <c r="D44" s="34">
        <v>31</v>
      </c>
      <c r="E44" s="34">
        <v>20</v>
      </c>
    </row>
    <row r="45" spans="1:5" ht="15.75" thickBot="1" x14ac:dyDescent="0.25">
      <c r="A45" s="35">
        <v>45589</v>
      </c>
      <c r="B45" s="34" t="s">
        <v>556</v>
      </c>
      <c r="C45" s="34" t="s">
        <v>839</v>
      </c>
      <c r="D45" s="34">
        <v>26</v>
      </c>
      <c r="E45" s="34">
        <v>24</v>
      </c>
    </row>
    <row r="46" spans="1:5" ht="15.75" thickBot="1" x14ac:dyDescent="0.25">
      <c r="A46" s="35">
        <v>45596</v>
      </c>
      <c r="B46" s="34" t="s">
        <v>910</v>
      </c>
      <c r="C46" s="34" t="s">
        <v>839</v>
      </c>
      <c r="D46" s="34">
        <v>26</v>
      </c>
      <c r="E46" s="34">
        <v>21</v>
      </c>
    </row>
    <row r="47" spans="1:5" ht="15.75" thickBot="1" x14ac:dyDescent="0.25">
      <c r="A47" s="35">
        <v>45603</v>
      </c>
      <c r="B47" s="34" t="s">
        <v>539</v>
      </c>
      <c r="C47" s="34" t="s">
        <v>109</v>
      </c>
      <c r="D47" s="34">
        <v>34</v>
      </c>
      <c r="E47" s="34">
        <v>21</v>
      </c>
    </row>
    <row r="48" spans="1:5" ht="15.75" thickBot="1" x14ac:dyDescent="0.25">
      <c r="A48" s="35">
        <v>45610</v>
      </c>
      <c r="B48" s="34" t="s">
        <v>556</v>
      </c>
      <c r="C48" s="34" t="s">
        <v>839</v>
      </c>
      <c r="D48" s="34">
        <v>23</v>
      </c>
      <c r="E48" s="34">
        <v>24</v>
      </c>
    </row>
    <row r="49" spans="1:5" ht="15.75" thickBot="1" x14ac:dyDescent="0.25">
      <c r="A49" s="35">
        <v>45617</v>
      </c>
      <c r="B49" s="34" t="s">
        <v>910</v>
      </c>
      <c r="C49" s="34"/>
      <c r="D49" s="34"/>
      <c r="E49" s="34"/>
    </row>
    <row r="50" spans="1:5" ht="15.75" thickBot="1" x14ac:dyDescent="0.25">
      <c r="A50" s="35">
        <v>45624</v>
      </c>
      <c r="B50" s="34" t="s">
        <v>554</v>
      </c>
      <c r="C50" s="34"/>
      <c r="D50" s="34"/>
      <c r="E50" s="34"/>
    </row>
    <row r="51" spans="1:5" ht="15.75" thickBot="1" x14ac:dyDescent="0.25">
      <c r="A51" s="35">
        <v>45631</v>
      </c>
      <c r="B51" s="34" t="s">
        <v>539</v>
      </c>
      <c r="C51" s="34"/>
      <c r="D51" s="34"/>
      <c r="E51" s="34"/>
    </row>
    <row r="52" spans="1:5" ht="15.75" thickBot="1" x14ac:dyDescent="0.25">
      <c r="A52" s="35">
        <v>45638</v>
      </c>
      <c r="B52" s="34" t="s">
        <v>555</v>
      </c>
      <c r="C52" s="34"/>
      <c r="D52" s="34"/>
      <c r="E52" s="34"/>
    </row>
    <row r="53" spans="1:5" ht="15.75" thickBot="1" x14ac:dyDescent="0.25">
      <c r="A53" s="35">
        <v>45645</v>
      </c>
      <c r="B53" s="34" t="s">
        <v>574</v>
      </c>
      <c r="C53" s="34"/>
      <c r="D53" s="34"/>
      <c r="E53" s="34"/>
    </row>
    <row r="54" spans="1:5" ht="15.75" thickBot="1" x14ac:dyDescent="0.25">
      <c r="A54" s="35">
        <v>45652</v>
      </c>
      <c r="B54" s="34" t="s">
        <v>1321</v>
      </c>
      <c r="C54" s="34"/>
      <c r="D54" s="34"/>
      <c r="E54" s="34"/>
    </row>
    <row r="55" spans="1:5" ht="15.75" thickBot="1" x14ac:dyDescent="0.25">
      <c r="A55" s="35">
        <v>45659</v>
      </c>
      <c r="B55" s="34" t="s">
        <v>1323</v>
      </c>
      <c r="C55" s="34"/>
      <c r="D55" s="34"/>
      <c r="E55" s="34"/>
    </row>
    <row r="62" spans="1:5" ht="15.75" x14ac:dyDescent="0.25">
      <c r="A62" s="55" t="s">
        <v>538</v>
      </c>
      <c r="B62" s="57" t="s">
        <v>1071</v>
      </c>
    </row>
    <row r="63" spans="1:5" ht="15.75" x14ac:dyDescent="0.25">
      <c r="A63" s="56" t="s">
        <v>539</v>
      </c>
      <c r="B63" s="58">
        <f t="shared" ref="B63:B71" si="0">COUNTIF($B$2:$B$53,A63)</f>
        <v>9</v>
      </c>
    </row>
    <row r="64" spans="1:5" ht="15.75" x14ac:dyDescent="0.25">
      <c r="A64" s="56" t="s">
        <v>555</v>
      </c>
      <c r="B64" s="58">
        <f t="shared" si="0"/>
        <v>8</v>
      </c>
    </row>
    <row r="65" spans="1:4" ht="15.75" x14ac:dyDescent="0.25">
      <c r="A65" s="56" t="s">
        <v>910</v>
      </c>
      <c r="B65" s="58">
        <f t="shared" si="0"/>
        <v>7</v>
      </c>
    </row>
    <row r="66" spans="1:4" ht="15.75" x14ac:dyDescent="0.25">
      <c r="A66" s="56" t="s">
        <v>574</v>
      </c>
      <c r="B66" s="58">
        <f t="shared" si="0"/>
        <v>7</v>
      </c>
    </row>
    <row r="67" spans="1:4" ht="15.75" x14ac:dyDescent="0.25">
      <c r="A67" s="56" t="s">
        <v>554</v>
      </c>
      <c r="B67" s="58">
        <f t="shared" si="0"/>
        <v>5</v>
      </c>
    </row>
    <row r="68" spans="1:4" ht="15.75" x14ac:dyDescent="0.25">
      <c r="A68" s="56" t="s">
        <v>809</v>
      </c>
      <c r="B68" s="58">
        <f t="shared" si="0"/>
        <v>4</v>
      </c>
    </row>
    <row r="69" spans="1:4" ht="15.75" x14ac:dyDescent="0.25">
      <c r="A69" s="56" t="s">
        <v>556</v>
      </c>
      <c r="B69" s="58">
        <f t="shared" si="0"/>
        <v>5</v>
      </c>
    </row>
    <row r="70" spans="1:4" ht="15.75" x14ac:dyDescent="0.25">
      <c r="A70" s="56" t="s">
        <v>1004</v>
      </c>
      <c r="B70" s="58">
        <f t="shared" si="0"/>
        <v>1</v>
      </c>
    </row>
    <row r="71" spans="1:4" ht="15.75" x14ac:dyDescent="0.25">
      <c r="A71" s="56" t="s">
        <v>1070</v>
      </c>
      <c r="B71" s="58">
        <f t="shared" si="0"/>
        <v>0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3:B71">
    <sortCondition descending="1" ref="B63:B71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D6C15-B17C-49E4-A6FA-494ABE8057C6}">
  <dimension ref="A1:BA263"/>
  <sheetViews>
    <sheetView topLeftCell="A187" zoomScaleNormal="100" workbookViewId="0">
      <selection activeCell="E15" sqref="E15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3" width="8.85546875" style="1" customWidth="1"/>
    <col min="4" max="4" width="11.5703125" style="1" bestFit="1" customWidth="1"/>
    <col min="5" max="52" width="6.140625" style="1" bestFit="1" customWidth="1"/>
    <col min="53" max="53" width="6.140625" bestFit="1" customWidth="1"/>
  </cols>
  <sheetData>
    <row r="1" spans="1:53" s="26" customFormat="1" x14ac:dyDescent="0.25">
      <c r="A1" s="27" t="s">
        <v>0</v>
      </c>
      <c r="B1" s="26" t="s">
        <v>1</v>
      </c>
      <c r="C1" s="27" t="s">
        <v>561</v>
      </c>
      <c r="D1" s="27" t="s">
        <v>3</v>
      </c>
      <c r="E1" s="27" t="s">
        <v>1072</v>
      </c>
      <c r="F1" s="27" t="s">
        <v>1063</v>
      </c>
      <c r="G1" s="27" t="s">
        <v>1062</v>
      </c>
      <c r="H1" s="27" t="s">
        <v>1052</v>
      </c>
      <c r="I1" s="27" t="s">
        <v>1045</v>
      </c>
      <c r="J1" s="27" t="s">
        <v>1038</v>
      </c>
      <c r="K1" s="27" t="s">
        <v>1033</v>
      </c>
      <c r="L1" s="27" t="s">
        <v>1030</v>
      </c>
      <c r="M1" s="27" t="s">
        <v>1023</v>
      </c>
      <c r="N1" s="27" t="s">
        <v>1018</v>
      </c>
      <c r="O1" s="27" t="s">
        <v>1005</v>
      </c>
      <c r="P1" s="27" t="s">
        <v>1006</v>
      </c>
      <c r="Q1" s="27" t="s">
        <v>999</v>
      </c>
      <c r="R1" s="27" t="s">
        <v>993</v>
      </c>
      <c r="S1" s="27" t="s">
        <v>989</v>
      </c>
      <c r="T1" s="27" t="s">
        <v>982</v>
      </c>
      <c r="U1" s="27" t="s">
        <v>972</v>
      </c>
      <c r="V1" s="27" t="s">
        <v>971</v>
      </c>
      <c r="W1" s="27" t="s">
        <v>967</v>
      </c>
      <c r="X1" s="27" t="s">
        <v>964</v>
      </c>
      <c r="Y1" s="27" t="s">
        <v>956</v>
      </c>
      <c r="Z1" s="27" t="s">
        <v>955</v>
      </c>
      <c r="AA1" s="27" t="s">
        <v>953</v>
      </c>
      <c r="AB1" s="27" t="s">
        <v>949</v>
      </c>
      <c r="AC1" s="27" t="s">
        <v>944</v>
      </c>
      <c r="AD1" s="27" t="s">
        <v>941</v>
      </c>
      <c r="AE1" s="27" t="s">
        <v>932</v>
      </c>
      <c r="AF1" s="27" t="s">
        <v>931</v>
      </c>
      <c r="AG1" s="27" t="s">
        <v>925</v>
      </c>
      <c r="AH1" s="27" t="s">
        <v>918</v>
      </c>
      <c r="AI1" s="27" t="s">
        <v>911</v>
      </c>
      <c r="AJ1" s="27" t="s">
        <v>903</v>
      </c>
      <c r="AK1" s="27" t="s">
        <v>898</v>
      </c>
      <c r="AL1" s="27" t="s">
        <v>891</v>
      </c>
      <c r="AM1" s="27" t="s">
        <v>884</v>
      </c>
      <c r="AN1" s="27" t="s">
        <v>877</v>
      </c>
      <c r="AO1" s="27" t="s">
        <v>872</v>
      </c>
      <c r="AP1" s="27" t="s">
        <v>870</v>
      </c>
      <c r="AQ1" s="27" t="s">
        <v>855</v>
      </c>
      <c r="AR1" s="27" t="s">
        <v>863</v>
      </c>
      <c r="AS1" s="27" t="s">
        <v>850</v>
      </c>
      <c r="AT1" s="27" t="s">
        <v>843</v>
      </c>
      <c r="AU1" s="27" t="s">
        <v>840</v>
      </c>
      <c r="AV1" s="27" t="s">
        <v>833</v>
      </c>
      <c r="AW1" s="27" t="s">
        <v>823</v>
      </c>
      <c r="AX1" s="27" t="s">
        <v>822</v>
      </c>
      <c r="AY1" s="27" t="s">
        <v>816</v>
      </c>
      <c r="AZ1" s="27" t="s">
        <v>811</v>
      </c>
      <c r="BA1" s="27" t="s">
        <v>796</v>
      </c>
    </row>
    <row r="2" spans="1:53" x14ac:dyDescent="0.25">
      <c r="A2" s="1">
        <v>1</v>
      </c>
      <c r="B2" t="s">
        <v>62</v>
      </c>
      <c r="C2" s="1">
        <f t="shared" ref="C2:C65" si="0">SUM(E2:BA2)</f>
        <v>1442</v>
      </c>
      <c r="D2" s="1">
        <f t="shared" ref="D2:D65" si="1">COUNT(E2:BA2)</f>
        <v>49</v>
      </c>
      <c r="E2" s="1">
        <v>42</v>
      </c>
      <c r="F2" s="1">
        <v>28</v>
      </c>
      <c r="G2" s="1">
        <v>35</v>
      </c>
      <c r="H2" s="1">
        <v>28</v>
      </c>
      <c r="I2" s="1">
        <v>21</v>
      </c>
      <c r="J2" s="1">
        <v>28</v>
      </c>
      <c r="K2" s="1">
        <v>33</v>
      </c>
      <c r="L2" s="1">
        <v>23</v>
      </c>
      <c r="M2" s="1">
        <v>28</v>
      </c>
      <c r="N2" s="1">
        <v>25</v>
      </c>
      <c r="O2" s="1">
        <v>35</v>
      </c>
      <c r="P2" s="1">
        <v>27</v>
      </c>
      <c r="Q2" s="1">
        <v>27</v>
      </c>
      <c r="R2" s="1">
        <v>26</v>
      </c>
      <c r="S2" s="1">
        <v>40</v>
      </c>
      <c r="T2" s="1">
        <v>25</v>
      </c>
      <c r="U2" s="1">
        <v>26</v>
      </c>
      <c r="V2" s="1">
        <v>38</v>
      </c>
      <c r="W2" s="1">
        <v>33</v>
      </c>
      <c r="X2" s="1">
        <v>26</v>
      </c>
      <c r="Y2" s="1">
        <v>28</v>
      </c>
      <c r="Z2" s="1">
        <v>23</v>
      </c>
      <c r="AA2" s="1">
        <v>28</v>
      </c>
      <c r="AB2" s="1">
        <v>31</v>
      </c>
      <c r="AC2" s="1">
        <v>33</v>
      </c>
      <c r="AD2" s="1">
        <v>44</v>
      </c>
      <c r="AE2" s="1">
        <v>26</v>
      </c>
      <c r="AF2" s="1">
        <v>34</v>
      </c>
      <c r="AG2" s="1">
        <v>30</v>
      </c>
      <c r="AH2" s="1">
        <v>18</v>
      </c>
      <c r="AI2" s="1">
        <v>27</v>
      </c>
      <c r="AJ2" s="1">
        <v>30</v>
      </c>
      <c r="AK2" s="1">
        <v>29</v>
      </c>
      <c r="AL2" s="1">
        <v>38</v>
      </c>
      <c r="AM2" s="1">
        <v>25</v>
      </c>
      <c r="AN2" s="1">
        <v>28</v>
      </c>
      <c r="AO2" s="1">
        <v>29</v>
      </c>
      <c r="AP2" s="1">
        <v>25</v>
      </c>
      <c r="AQ2" s="1">
        <v>28</v>
      </c>
      <c r="AR2" s="1">
        <v>44</v>
      </c>
      <c r="AS2" s="1">
        <v>20</v>
      </c>
      <c r="AT2" s="1">
        <v>33</v>
      </c>
      <c r="AU2" s="1">
        <v>33</v>
      </c>
      <c r="AV2" s="1">
        <v>34</v>
      </c>
      <c r="AW2" s="1">
        <v>25</v>
      </c>
      <c r="AX2" s="1">
        <v>26</v>
      </c>
      <c r="AY2" s="1">
        <v>18</v>
      </c>
      <c r="AZ2" s="1">
        <v>31</v>
      </c>
      <c r="BA2" s="1">
        <v>30</v>
      </c>
    </row>
    <row r="3" spans="1:53" x14ac:dyDescent="0.25">
      <c r="A3" s="1">
        <v>2</v>
      </c>
      <c r="B3" t="s">
        <v>59</v>
      </c>
      <c r="C3" s="1">
        <f t="shared" si="0"/>
        <v>1365</v>
      </c>
      <c r="D3" s="1">
        <f t="shared" si="1"/>
        <v>49</v>
      </c>
      <c r="E3" s="1">
        <v>46</v>
      </c>
      <c r="F3" s="1">
        <v>28</v>
      </c>
      <c r="G3" s="1">
        <v>33</v>
      </c>
      <c r="H3" s="1">
        <v>30</v>
      </c>
      <c r="I3" s="1">
        <v>25</v>
      </c>
      <c r="J3" s="1">
        <v>18</v>
      </c>
      <c r="K3" s="1">
        <v>33</v>
      </c>
      <c r="L3" s="1">
        <v>26</v>
      </c>
      <c r="M3" s="1">
        <v>26</v>
      </c>
      <c r="N3" s="1">
        <v>22</v>
      </c>
      <c r="O3" s="1">
        <v>29</v>
      </c>
      <c r="P3" s="1">
        <v>23</v>
      </c>
      <c r="Q3" s="1">
        <v>28</v>
      </c>
      <c r="R3" s="1">
        <v>22</v>
      </c>
      <c r="S3" s="1">
        <v>31</v>
      </c>
      <c r="T3" s="1">
        <v>21</v>
      </c>
      <c r="U3" s="1">
        <v>21</v>
      </c>
      <c r="V3" s="1">
        <v>31</v>
      </c>
      <c r="W3" s="1">
        <v>24</v>
      </c>
      <c r="X3" s="1">
        <v>26</v>
      </c>
      <c r="Y3" s="1">
        <v>25</v>
      </c>
      <c r="Z3" s="1">
        <v>25</v>
      </c>
      <c r="AA3" s="1">
        <v>27</v>
      </c>
      <c r="AB3" s="1">
        <v>30</v>
      </c>
      <c r="AC3" s="1">
        <v>34</v>
      </c>
      <c r="AD3" s="1">
        <v>47</v>
      </c>
      <c r="AE3" s="1">
        <v>27</v>
      </c>
      <c r="AF3" s="1">
        <v>30</v>
      </c>
      <c r="AG3" s="1">
        <v>29</v>
      </c>
      <c r="AH3" s="1">
        <v>21</v>
      </c>
      <c r="AI3" s="1">
        <v>30</v>
      </c>
      <c r="AJ3" s="1">
        <v>23</v>
      </c>
      <c r="AK3" s="1">
        <v>24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21</v>
      </c>
      <c r="AR3" s="1">
        <v>42</v>
      </c>
      <c r="AS3" s="1">
        <v>23</v>
      </c>
      <c r="AT3" s="1">
        <v>35</v>
      </c>
      <c r="AU3" s="1">
        <v>32</v>
      </c>
      <c r="AV3" s="1">
        <v>32</v>
      </c>
      <c r="AW3" s="1">
        <v>23</v>
      </c>
      <c r="AX3" s="1">
        <v>27</v>
      </c>
      <c r="AY3" s="1">
        <v>27</v>
      </c>
      <c r="AZ3" s="1">
        <v>33</v>
      </c>
      <c r="BA3" s="1">
        <v>30</v>
      </c>
    </row>
    <row r="4" spans="1:53" x14ac:dyDescent="0.25">
      <c r="A4" s="1">
        <v>3</v>
      </c>
      <c r="B4" t="s">
        <v>798</v>
      </c>
      <c r="C4" s="1">
        <f t="shared" si="0"/>
        <v>1328</v>
      </c>
      <c r="D4" s="1">
        <f t="shared" si="1"/>
        <v>49</v>
      </c>
      <c r="E4" s="1">
        <v>45</v>
      </c>
      <c r="F4" s="1">
        <v>25</v>
      </c>
      <c r="G4" s="1">
        <v>36</v>
      </c>
      <c r="H4" s="1">
        <v>28</v>
      </c>
      <c r="I4" s="1">
        <v>22</v>
      </c>
      <c r="J4" s="1">
        <v>25</v>
      </c>
      <c r="K4" s="1">
        <v>26</v>
      </c>
      <c r="L4" s="1">
        <v>21</v>
      </c>
      <c r="M4" s="1">
        <v>26</v>
      </c>
      <c r="N4" s="1">
        <v>18</v>
      </c>
      <c r="O4" s="1">
        <v>32</v>
      </c>
      <c r="P4" s="1">
        <v>26</v>
      </c>
      <c r="Q4" s="1">
        <v>24</v>
      </c>
      <c r="R4" s="1">
        <v>22</v>
      </c>
      <c r="S4" s="1">
        <v>36</v>
      </c>
      <c r="T4" s="1">
        <v>21</v>
      </c>
      <c r="U4" s="1">
        <v>20</v>
      </c>
      <c r="V4" s="1">
        <v>29</v>
      </c>
      <c r="W4" s="1">
        <v>23</v>
      </c>
      <c r="X4" s="1">
        <v>34</v>
      </c>
      <c r="Y4" s="1">
        <v>27</v>
      </c>
      <c r="Z4" s="1">
        <v>25</v>
      </c>
      <c r="AA4" s="1">
        <v>33</v>
      </c>
      <c r="AB4" s="1">
        <v>27</v>
      </c>
      <c r="AC4" s="1">
        <v>27</v>
      </c>
      <c r="AD4" s="1">
        <v>29</v>
      </c>
      <c r="AE4" s="1">
        <v>29</v>
      </c>
      <c r="AF4" s="1">
        <v>30</v>
      </c>
      <c r="AG4" s="1">
        <v>36</v>
      </c>
      <c r="AH4" s="1">
        <v>25</v>
      </c>
      <c r="AI4" s="1">
        <v>22</v>
      </c>
      <c r="AJ4" s="1">
        <v>26</v>
      </c>
      <c r="AK4" s="1">
        <v>15</v>
      </c>
      <c r="AL4" s="1">
        <v>34</v>
      </c>
      <c r="AM4" s="1">
        <v>19</v>
      </c>
      <c r="AN4" s="1">
        <v>18</v>
      </c>
      <c r="AO4" s="1">
        <v>34</v>
      </c>
      <c r="AP4" s="1">
        <v>21</v>
      </c>
      <c r="AQ4" s="1">
        <v>29</v>
      </c>
      <c r="AR4" s="1">
        <v>37</v>
      </c>
      <c r="AS4" s="1">
        <v>17</v>
      </c>
      <c r="AT4" s="1">
        <v>31</v>
      </c>
      <c r="AU4" s="1">
        <v>37</v>
      </c>
      <c r="AV4" s="1">
        <v>35</v>
      </c>
      <c r="AW4" s="1">
        <v>27</v>
      </c>
      <c r="AX4" s="1">
        <v>21</v>
      </c>
      <c r="AY4" s="1">
        <v>25</v>
      </c>
      <c r="AZ4" s="1">
        <v>27</v>
      </c>
      <c r="BA4" s="1">
        <v>26</v>
      </c>
    </row>
    <row r="5" spans="1:53" x14ac:dyDescent="0.25">
      <c r="A5" s="1">
        <v>4</v>
      </c>
      <c r="B5" t="s">
        <v>87</v>
      </c>
      <c r="C5" s="1">
        <f t="shared" si="0"/>
        <v>1287</v>
      </c>
      <c r="D5" s="1">
        <f t="shared" si="1"/>
        <v>49</v>
      </c>
      <c r="E5" s="1">
        <v>37</v>
      </c>
      <c r="F5" s="1">
        <v>26</v>
      </c>
      <c r="G5" s="1">
        <v>35</v>
      </c>
      <c r="H5" s="1">
        <v>30</v>
      </c>
      <c r="I5" s="1">
        <v>19</v>
      </c>
      <c r="J5" s="1">
        <v>22</v>
      </c>
      <c r="K5" s="1">
        <v>32</v>
      </c>
      <c r="L5" s="1">
        <v>19</v>
      </c>
      <c r="M5" s="1">
        <v>30</v>
      </c>
      <c r="N5" s="1">
        <v>15</v>
      </c>
      <c r="O5" s="1">
        <v>32</v>
      </c>
      <c r="P5" s="1">
        <v>20</v>
      </c>
      <c r="Q5" s="1">
        <v>24</v>
      </c>
      <c r="R5" s="1">
        <v>24</v>
      </c>
      <c r="S5" s="1">
        <v>33</v>
      </c>
      <c r="T5" s="1">
        <v>16</v>
      </c>
      <c r="U5" s="1">
        <v>26</v>
      </c>
      <c r="V5" s="1">
        <v>33</v>
      </c>
      <c r="W5" s="1">
        <v>30</v>
      </c>
      <c r="X5" s="1">
        <v>30</v>
      </c>
      <c r="Y5" s="1">
        <v>26</v>
      </c>
      <c r="Z5" s="1">
        <v>27</v>
      </c>
      <c r="AA5" s="1">
        <v>22</v>
      </c>
      <c r="AB5" s="1">
        <v>31</v>
      </c>
      <c r="AC5" s="1">
        <v>35</v>
      </c>
      <c r="AD5" s="1">
        <v>45</v>
      </c>
      <c r="AE5" s="1">
        <v>21</v>
      </c>
      <c r="AF5" s="1">
        <v>30</v>
      </c>
      <c r="AG5" s="1">
        <v>31</v>
      </c>
      <c r="AH5" s="1">
        <v>18</v>
      </c>
      <c r="AI5" s="1">
        <v>26</v>
      </c>
      <c r="AJ5" s="1">
        <v>28</v>
      </c>
      <c r="AK5" s="1">
        <v>24</v>
      </c>
      <c r="AL5" s="1">
        <v>35</v>
      </c>
      <c r="AM5" s="1">
        <v>18</v>
      </c>
      <c r="AN5" s="1">
        <v>15</v>
      </c>
      <c r="AO5" s="1">
        <v>22</v>
      </c>
      <c r="AP5" s="1">
        <v>18</v>
      </c>
      <c r="AQ5" s="1">
        <v>22</v>
      </c>
      <c r="AR5" s="1">
        <v>38</v>
      </c>
      <c r="AS5" s="1">
        <v>18</v>
      </c>
      <c r="AT5" s="1">
        <v>29</v>
      </c>
      <c r="AU5" s="1">
        <v>23</v>
      </c>
      <c r="AV5" s="1">
        <v>32</v>
      </c>
      <c r="AW5" s="1">
        <v>28</v>
      </c>
      <c r="AX5" s="1">
        <v>18</v>
      </c>
      <c r="AY5" s="1">
        <v>14</v>
      </c>
      <c r="AZ5" s="1">
        <v>30</v>
      </c>
      <c r="BA5" s="1">
        <v>30</v>
      </c>
    </row>
    <row r="6" spans="1:53" x14ac:dyDescent="0.25">
      <c r="A6" s="1">
        <v>5</v>
      </c>
      <c r="B6" t="s">
        <v>806</v>
      </c>
      <c r="C6" s="1">
        <f t="shared" si="0"/>
        <v>1271</v>
      </c>
      <c r="D6" s="1">
        <f t="shared" si="1"/>
        <v>49</v>
      </c>
      <c r="E6" s="1">
        <v>43</v>
      </c>
      <c r="F6" s="1">
        <v>27</v>
      </c>
      <c r="G6" s="1">
        <v>33</v>
      </c>
      <c r="H6" s="1">
        <v>23</v>
      </c>
      <c r="I6" s="1">
        <v>22</v>
      </c>
      <c r="J6" s="1">
        <v>26</v>
      </c>
      <c r="K6" s="1">
        <v>27</v>
      </c>
      <c r="L6" s="1">
        <v>20</v>
      </c>
      <c r="M6" s="1">
        <v>28</v>
      </c>
      <c r="N6" s="1">
        <v>18</v>
      </c>
      <c r="O6" s="1">
        <v>31</v>
      </c>
      <c r="P6" s="1">
        <v>20</v>
      </c>
      <c r="Q6" s="1">
        <v>24</v>
      </c>
      <c r="R6" s="1">
        <v>28</v>
      </c>
      <c r="S6" s="1">
        <v>38</v>
      </c>
      <c r="T6" s="1">
        <v>11</v>
      </c>
      <c r="U6" s="1">
        <v>23</v>
      </c>
      <c r="V6" s="1">
        <v>30</v>
      </c>
      <c r="W6" s="1">
        <v>29</v>
      </c>
      <c r="X6" s="1">
        <v>33</v>
      </c>
      <c r="Y6" s="1">
        <v>21</v>
      </c>
      <c r="Z6" s="1">
        <v>24</v>
      </c>
      <c r="AA6" s="1">
        <v>24</v>
      </c>
      <c r="AB6" s="1">
        <v>24</v>
      </c>
      <c r="AC6" s="1">
        <v>23</v>
      </c>
      <c r="AD6" s="1">
        <v>41</v>
      </c>
      <c r="AE6" s="1">
        <v>22</v>
      </c>
      <c r="AF6" s="1">
        <v>24</v>
      </c>
      <c r="AG6" s="1">
        <v>30</v>
      </c>
      <c r="AH6" s="1">
        <v>23</v>
      </c>
      <c r="AI6" s="1">
        <v>27</v>
      </c>
      <c r="AJ6" s="1">
        <v>32</v>
      </c>
      <c r="AK6" s="1">
        <v>22</v>
      </c>
      <c r="AL6" s="1">
        <v>25</v>
      </c>
      <c r="AM6" s="1">
        <v>14</v>
      </c>
      <c r="AN6" s="1">
        <v>23</v>
      </c>
      <c r="AO6" s="1">
        <v>19</v>
      </c>
      <c r="AP6" s="1">
        <v>20</v>
      </c>
      <c r="AQ6" s="1">
        <v>23</v>
      </c>
      <c r="AR6" s="1">
        <v>43</v>
      </c>
      <c r="AS6" s="1">
        <v>24</v>
      </c>
      <c r="AT6" s="1">
        <v>27</v>
      </c>
      <c r="AU6" s="1">
        <v>29</v>
      </c>
      <c r="AV6" s="1">
        <v>29</v>
      </c>
      <c r="AW6" s="1">
        <v>25</v>
      </c>
      <c r="AX6" s="1">
        <v>14</v>
      </c>
      <c r="AY6" s="1">
        <v>24</v>
      </c>
      <c r="AZ6" s="1">
        <v>30</v>
      </c>
      <c r="BA6" s="1">
        <v>31</v>
      </c>
    </row>
    <row r="7" spans="1:53" x14ac:dyDescent="0.25">
      <c r="A7" s="1">
        <v>6</v>
      </c>
      <c r="B7" t="s">
        <v>807</v>
      </c>
      <c r="C7" s="1">
        <f t="shared" si="0"/>
        <v>1222</v>
      </c>
      <c r="D7" s="1">
        <f t="shared" si="1"/>
        <v>49</v>
      </c>
      <c r="E7" s="1">
        <v>43</v>
      </c>
      <c r="F7" s="1">
        <v>26</v>
      </c>
      <c r="G7" s="1">
        <v>31</v>
      </c>
      <c r="H7" s="1">
        <v>27</v>
      </c>
      <c r="I7" s="1">
        <v>19</v>
      </c>
      <c r="J7" s="1">
        <v>30</v>
      </c>
      <c r="K7" s="1">
        <v>26</v>
      </c>
      <c r="L7" s="1">
        <v>16</v>
      </c>
      <c r="M7" s="1">
        <v>22</v>
      </c>
      <c r="N7" s="1">
        <v>16</v>
      </c>
      <c r="O7" s="1">
        <v>33</v>
      </c>
      <c r="P7" s="1">
        <v>27</v>
      </c>
      <c r="Q7" s="1">
        <v>20</v>
      </c>
      <c r="R7" s="1">
        <v>18</v>
      </c>
      <c r="S7" s="1">
        <v>35</v>
      </c>
      <c r="T7" s="1">
        <v>17</v>
      </c>
      <c r="U7" s="1">
        <v>20</v>
      </c>
      <c r="V7" s="1">
        <v>27</v>
      </c>
      <c r="W7" s="1">
        <v>24</v>
      </c>
      <c r="X7" s="1">
        <v>32</v>
      </c>
      <c r="Y7" s="1">
        <v>22</v>
      </c>
      <c r="Z7" s="1">
        <v>14</v>
      </c>
      <c r="AA7" s="1">
        <v>24</v>
      </c>
      <c r="AB7" s="1">
        <v>26</v>
      </c>
      <c r="AC7" s="1">
        <v>27</v>
      </c>
      <c r="AD7" s="1">
        <v>32</v>
      </c>
      <c r="AE7" s="1">
        <v>25</v>
      </c>
      <c r="AF7" s="1">
        <v>25</v>
      </c>
      <c r="AG7" s="1">
        <v>29</v>
      </c>
      <c r="AH7" s="1">
        <v>18</v>
      </c>
      <c r="AI7" s="1">
        <v>22</v>
      </c>
      <c r="AJ7" s="1">
        <v>27</v>
      </c>
      <c r="AK7" s="1">
        <v>28</v>
      </c>
      <c r="AL7" s="1">
        <v>27</v>
      </c>
      <c r="AM7" s="1">
        <v>15</v>
      </c>
      <c r="AN7" s="1">
        <v>17</v>
      </c>
      <c r="AO7" s="1">
        <v>31</v>
      </c>
      <c r="AP7" s="1">
        <v>17</v>
      </c>
      <c r="AQ7" s="1">
        <v>22</v>
      </c>
      <c r="AR7" s="1">
        <v>37</v>
      </c>
      <c r="AS7" s="1">
        <v>21</v>
      </c>
      <c r="AT7" s="1">
        <v>32</v>
      </c>
      <c r="AU7" s="1">
        <v>32</v>
      </c>
      <c r="AV7" s="1">
        <v>33</v>
      </c>
      <c r="AW7" s="1">
        <v>25</v>
      </c>
      <c r="AX7" s="1">
        <v>20</v>
      </c>
      <c r="AY7" s="1">
        <v>12</v>
      </c>
      <c r="AZ7" s="1">
        <v>24</v>
      </c>
      <c r="BA7" s="1">
        <v>29</v>
      </c>
    </row>
    <row r="8" spans="1:53" x14ac:dyDescent="0.25">
      <c r="A8" s="1">
        <v>7</v>
      </c>
      <c r="B8" t="s">
        <v>797</v>
      </c>
      <c r="C8" s="1">
        <f t="shared" si="0"/>
        <v>1221</v>
      </c>
      <c r="D8" s="1">
        <f t="shared" si="1"/>
        <v>47</v>
      </c>
      <c r="E8" s="1">
        <v>41</v>
      </c>
      <c r="F8" s="1">
        <v>29</v>
      </c>
      <c r="G8" s="1">
        <v>38</v>
      </c>
      <c r="H8" s="1">
        <v>30</v>
      </c>
      <c r="I8" s="1">
        <v>20</v>
      </c>
      <c r="J8" s="1">
        <v>27</v>
      </c>
      <c r="K8" s="1">
        <v>28</v>
      </c>
      <c r="L8" s="1">
        <v>13</v>
      </c>
      <c r="M8" s="1">
        <v>28</v>
      </c>
      <c r="N8" s="1">
        <v>21</v>
      </c>
      <c r="O8" s="1">
        <v>28</v>
      </c>
      <c r="P8" s="1">
        <v>18</v>
      </c>
      <c r="Q8" s="1">
        <v>17</v>
      </c>
      <c r="R8" s="1">
        <v>22</v>
      </c>
      <c r="S8" s="1">
        <v>31</v>
      </c>
      <c r="T8" s="1">
        <v>25</v>
      </c>
      <c r="U8" s="1">
        <v>21</v>
      </c>
      <c r="V8" s="1">
        <v>33</v>
      </c>
      <c r="W8" s="1">
        <v>19</v>
      </c>
      <c r="Y8" s="1">
        <v>26</v>
      </c>
      <c r="AA8" s="1">
        <v>27</v>
      </c>
      <c r="AB8" s="1">
        <v>31</v>
      </c>
      <c r="AC8" s="1">
        <v>34</v>
      </c>
      <c r="AD8" s="1">
        <v>40</v>
      </c>
      <c r="AE8" s="1">
        <v>19</v>
      </c>
      <c r="AF8" s="1">
        <v>31</v>
      </c>
      <c r="AG8" s="1">
        <v>31</v>
      </c>
      <c r="AH8" s="1">
        <v>21</v>
      </c>
      <c r="AI8" s="1">
        <v>24</v>
      </c>
      <c r="AJ8" s="1">
        <v>30</v>
      </c>
      <c r="AK8" s="1">
        <v>28</v>
      </c>
      <c r="AL8" s="1">
        <v>24</v>
      </c>
      <c r="AM8" s="1">
        <v>22</v>
      </c>
      <c r="AN8" s="1">
        <v>17</v>
      </c>
      <c r="AO8" s="1">
        <v>21</v>
      </c>
      <c r="AP8" s="1">
        <v>15</v>
      </c>
      <c r="AQ8" s="1">
        <v>25</v>
      </c>
      <c r="AR8" s="1">
        <v>31</v>
      </c>
      <c r="AS8" s="1">
        <v>20</v>
      </c>
      <c r="AT8" s="1">
        <v>28</v>
      </c>
      <c r="AU8" s="1">
        <v>26</v>
      </c>
      <c r="AV8" s="1">
        <v>30</v>
      </c>
      <c r="AW8" s="1">
        <v>26</v>
      </c>
      <c r="AX8" s="1">
        <v>22</v>
      </c>
      <c r="AY8" s="1">
        <v>25</v>
      </c>
      <c r="AZ8" s="1">
        <v>24</v>
      </c>
      <c r="BA8" s="1">
        <v>34</v>
      </c>
    </row>
    <row r="9" spans="1:53" x14ac:dyDescent="0.25">
      <c r="A9" s="1">
        <v>8</v>
      </c>
      <c r="B9" t="s">
        <v>540</v>
      </c>
      <c r="C9" s="1">
        <f t="shared" si="0"/>
        <v>1168</v>
      </c>
      <c r="D9" s="1">
        <f t="shared" si="1"/>
        <v>48</v>
      </c>
      <c r="E9" s="1">
        <v>35</v>
      </c>
      <c r="F9" s="1">
        <v>25</v>
      </c>
      <c r="G9" s="1">
        <v>30</v>
      </c>
      <c r="H9" s="1">
        <v>25</v>
      </c>
      <c r="I9" s="1">
        <v>19</v>
      </c>
      <c r="J9" s="1">
        <v>23</v>
      </c>
      <c r="K9" s="1">
        <v>27</v>
      </c>
      <c r="L9" s="1">
        <v>15</v>
      </c>
      <c r="M9" s="1">
        <v>24</v>
      </c>
      <c r="O9" s="1">
        <v>28</v>
      </c>
      <c r="P9" s="1">
        <v>20</v>
      </c>
      <c r="Q9" s="1">
        <v>30</v>
      </c>
      <c r="R9" s="1">
        <v>23</v>
      </c>
      <c r="S9" s="1">
        <v>36</v>
      </c>
      <c r="T9" s="1">
        <v>13</v>
      </c>
      <c r="U9" s="1">
        <v>19</v>
      </c>
      <c r="V9" s="1">
        <v>31</v>
      </c>
      <c r="W9" s="1">
        <v>21</v>
      </c>
      <c r="X9" s="1">
        <v>30</v>
      </c>
      <c r="Y9" s="1">
        <v>25</v>
      </c>
      <c r="Z9" s="1">
        <v>20</v>
      </c>
      <c r="AA9" s="1">
        <v>30</v>
      </c>
      <c r="AB9" s="1">
        <v>23</v>
      </c>
      <c r="AC9" s="1">
        <v>28</v>
      </c>
      <c r="AD9" s="1">
        <v>32</v>
      </c>
      <c r="AE9" s="1">
        <v>19</v>
      </c>
      <c r="AF9" s="1">
        <v>24</v>
      </c>
      <c r="AG9" s="1">
        <v>31</v>
      </c>
      <c r="AH9" s="1">
        <v>15</v>
      </c>
      <c r="AI9" s="1">
        <v>25</v>
      </c>
      <c r="AJ9" s="1">
        <v>25</v>
      </c>
      <c r="AK9" s="1">
        <v>24</v>
      </c>
      <c r="AL9" s="1">
        <v>32</v>
      </c>
      <c r="AM9" s="1">
        <v>21</v>
      </c>
      <c r="AN9" s="1">
        <v>21</v>
      </c>
      <c r="AO9" s="1">
        <v>27</v>
      </c>
      <c r="AP9" s="1">
        <v>16</v>
      </c>
      <c r="AQ9" s="1">
        <v>16</v>
      </c>
      <c r="AR9" s="1">
        <v>21</v>
      </c>
      <c r="AS9" s="1">
        <v>13</v>
      </c>
      <c r="AT9" s="1">
        <v>27</v>
      </c>
      <c r="AU9" s="1">
        <v>25</v>
      </c>
      <c r="AV9" s="1">
        <v>33</v>
      </c>
      <c r="AW9" s="1">
        <v>21</v>
      </c>
      <c r="AX9" s="1">
        <v>26</v>
      </c>
      <c r="AY9" s="1">
        <v>14</v>
      </c>
      <c r="AZ9" s="1">
        <v>31</v>
      </c>
      <c r="BA9" s="1">
        <v>29</v>
      </c>
    </row>
    <row r="10" spans="1:53" x14ac:dyDescent="0.25">
      <c r="A10" s="1">
        <v>9</v>
      </c>
      <c r="B10" t="s">
        <v>799</v>
      </c>
      <c r="C10" s="1">
        <f t="shared" si="0"/>
        <v>1108</v>
      </c>
      <c r="D10" s="1">
        <f t="shared" si="1"/>
        <v>49</v>
      </c>
      <c r="E10" s="1">
        <v>39</v>
      </c>
      <c r="F10" s="1">
        <v>23</v>
      </c>
      <c r="G10" s="1">
        <v>34</v>
      </c>
      <c r="H10" s="1">
        <v>29</v>
      </c>
      <c r="I10" s="1">
        <v>18</v>
      </c>
      <c r="J10" s="1">
        <v>16</v>
      </c>
      <c r="K10" s="1">
        <v>21</v>
      </c>
      <c r="L10" s="1">
        <v>19</v>
      </c>
      <c r="M10" s="1">
        <v>23</v>
      </c>
      <c r="N10" s="1">
        <v>14</v>
      </c>
      <c r="O10" s="1">
        <v>30</v>
      </c>
      <c r="P10" s="1">
        <v>15</v>
      </c>
      <c r="Q10" s="1">
        <v>23</v>
      </c>
      <c r="R10" s="1">
        <v>23</v>
      </c>
      <c r="S10" s="1">
        <v>30</v>
      </c>
      <c r="T10" s="1">
        <v>23</v>
      </c>
      <c r="U10" s="1">
        <v>14</v>
      </c>
      <c r="V10" s="1">
        <v>27</v>
      </c>
      <c r="W10" s="1">
        <v>16</v>
      </c>
      <c r="X10" s="1">
        <v>23</v>
      </c>
      <c r="Y10" s="1">
        <v>20</v>
      </c>
      <c r="Z10" s="1">
        <v>27</v>
      </c>
      <c r="AA10" s="1">
        <v>18</v>
      </c>
      <c r="AB10" s="1">
        <v>20</v>
      </c>
      <c r="AC10" s="1">
        <v>28</v>
      </c>
      <c r="AD10" s="1">
        <v>28</v>
      </c>
      <c r="AE10" s="1">
        <v>19</v>
      </c>
      <c r="AF10" s="1">
        <v>21</v>
      </c>
      <c r="AG10" s="1">
        <v>21</v>
      </c>
      <c r="AH10" s="1">
        <v>19</v>
      </c>
      <c r="AI10" s="1">
        <v>22</v>
      </c>
      <c r="AJ10" s="1">
        <v>26</v>
      </c>
      <c r="AK10" s="1">
        <v>12</v>
      </c>
      <c r="AL10" s="1">
        <v>27</v>
      </c>
      <c r="AM10" s="1">
        <v>20</v>
      </c>
      <c r="AN10" s="1">
        <v>18</v>
      </c>
      <c r="AO10" s="1">
        <v>23</v>
      </c>
      <c r="AP10" s="1">
        <v>20</v>
      </c>
      <c r="AQ10" s="1">
        <v>22</v>
      </c>
      <c r="AR10" s="1">
        <v>31</v>
      </c>
      <c r="AS10" s="1">
        <v>20</v>
      </c>
      <c r="AT10" s="1">
        <v>30</v>
      </c>
      <c r="AU10" s="1">
        <v>26</v>
      </c>
      <c r="AV10" s="1">
        <v>26</v>
      </c>
      <c r="AW10" s="1">
        <v>21</v>
      </c>
      <c r="AX10" s="1">
        <v>18</v>
      </c>
      <c r="AY10" s="1">
        <v>16</v>
      </c>
      <c r="AZ10" s="1">
        <v>21</v>
      </c>
      <c r="BA10" s="1">
        <v>28</v>
      </c>
    </row>
    <row r="11" spans="1:53" x14ac:dyDescent="0.25">
      <c r="A11" s="1">
        <v>10</v>
      </c>
      <c r="B11" t="s">
        <v>813</v>
      </c>
      <c r="C11" s="1">
        <f t="shared" si="0"/>
        <v>734</v>
      </c>
      <c r="D11" s="1">
        <f t="shared" si="1"/>
        <v>39</v>
      </c>
      <c r="G11" s="1">
        <v>30</v>
      </c>
      <c r="H11" s="1">
        <v>26</v>
      </c>
      <c r="I11" s="1">
        <v>8</v>
      </c>
      <c r="J11" s="1">
        <v>14</v>
      </c>
      <c r="K11" s="1">
        <v>25</v>
      </c>
      <c r="L11" s="1">
        <v>15</v>
      </c>
      <c r="M11" s="1">
        <v>26</v>
      </c>
      <c r="N11" s="1">
        <v>10</v>
      </c>
      <c r="O11" s="1">
        <v>20</v>
      </c>
      <c r="P11" s="1">
        <v>14</v>
      </c>
      <c r="T11" s="1">
        <v>3</v>
      </c>
      <c r="U11" s="1">
        <v>14</v>
      </c>
      <c r="V11" s="1">
        <v>20</v>
      </c>
      <c r="W11" s="1">
        <v>20</v>
      </c>
      <c r="X11" s="1">
        <v>26</v>
      </c>
      <c r="Y11" s="1">
        <v>19</v>
      </c>
      <c r="Z11" s="1">
        <v>21</v>
      </c>
      <c r="AA11" s="1">
        <v>24</v>
      </c>
      <c r="AB11" s="1">
        <v>15</v>
      </c>
      <c r="AC11" s="1">
        <v>22</v>
      </c>
      <c r="AF11" s="1">
        <v>17</v>
      </c>
      <c r="AG11" s="1">
        <v>13</v>
      </c>
      <c r="AH11" s="1">
        <v>19</v>
      </c>
      <c r="AJ11" s="1">
        <v>23</v>
      </c>
      <c r="AK11" s="1">
        <v>10</v>
      </c>
      <c r="AL11" s="1">
        <v>27</v>
      </c>
      <c r="AM11" s="1">
        <v>14</v>
      </c>
      <c r="AN11" s="1">
        <v>14</v>
      </c>
      <c r="AP11" s="1">
        <v>9</v>
      </c>
      <c r="AQ11" s="1">
        <v>17</v>
      </c>
      <c r="AR11" s="1">
        <v>32</v>
      </c>
      <c r="AS11" s="1">
        <v>14</v>
      </c>
      <c r="AT11" s="1">
        <v>28</v>
      </c>
      <c r="AU11" s="1">
        <v>23</v>
      </c>
      <c r="AV11" s="1">
        <v>27</v>
      </c>
      <c r="AW11" s="1">
        <v>18</v>
      </c>
      <c r="AX11" s="1">
        <v>20</v>
      </c>
      <c r="AY11" s="1">
        <v>20</v>
      </c>
      <c r="AZ11" s="1">
        <v>17</v>
      </c>
      <c r="BA11" s="1"/>
    </row>
    <row r="12" spans="1:53" x14ac:dyDescent="0.25">
      <c r="A12" s="1">
        <v>11</v>
      </c>
      <c r="B12" t="s">
        <v>629</v>
      </c>
      <c r="C12" s="1">
        <f t="shared" si="0"/>
        <v>716</v>
      </c>
      <c r="D12" s="1">
        <f t="shared" si="1"/>
        <v>37</v>
      </c>
      <c r="E12" s="1">
        <v>45</v>
      </c>
      <c r="F12" s="1">
        <v>22</v>
      </c>
      <c r="G12" s="1">
        <v>18</v>
      </c>
      <c r="H12" s="1">
        <v>15</v>
      </c>
      <c r="K12" s="1">
        <v>20</v>
      </c>
      <c r="L12" s="1">
        <v>14</v>
      </c>
      <c r="N12" s="1">
        <v>16</v>
      </c>
      <c r="O12" s="1">
        <v>26</v>
      </c>
      <c r="P12" s="1">
        <v>13</v>
      </c>
      <c r="Q12" s="1">
        <v>22</v>
      </c>
      <c r="R12" s="1">
        <v>18</v>
      </c>
      <c r="S12" s="1">
        <v>33</v>
      </c>
      <c r="T12" s="1">
        <v>16</v>
      </c>
      <c r="U12" s="1">
        <v>16</v>
      </c>
      <c r="X12" s="1">
        <v>15</v>
      </c>
      <c r="Y12" s="1">
        <v>15</v>
      </c>
      <c r="Z12" s="1">
        <v>23</v>
      </c>
      <c r="AC12" s="1">
        <v>17</v>
      </c>
      <c r="AD12" s="1">
        <v>35</v>
      </c>
      <c r="AE12" s="1">
        <v>11</v>
      </c>
      <c r="AF12" s="1">
        <v>11</v>
      </c>
      <c r="AH12" s="1">
        <v>13</v>
      </c>
      <c r="AK12" s="1">
        <v>8</v>
      </c>
      <c r="AM12" s="1">
        <v>12</v>
      </c>
      <c r="AN12" s="1">
        <v>12</v>
      </c>
      <c r="AO12" s="1">
        <v>22</v>
      </c>
      <c r="AP12" s="1">
        <v>10</v>
      </c>
      <c r="AQ12" s="1">
        <v>14</v>
      </c>
      <c r="AS12" s="1">
        <v>15</v>
      </c>
      <c r="AT12" s="1">
        <v>20</v>
      </c>
      <c r="AU12" s="1">
        <v>29</v>
      </c>
      <c r="AV12" s="1">
        <v>25</v>
      </c>
      <c r="AW12" s="1">
        <v>25</v>
      </c>
      <c r="AX12" s="1">
        <v>18</v>
      </c>
      <c r="AY12" s="1">
        <v>22</v>
      </c>
      <c r="AZ12" s="1">
        <v>20</v>
      </c>
      <c r="BA12" s="1">
        <v>30</v>
      </c>
    </row>
    <row r="13" spans="1:53" x14ac:dyDescent="0.25">
      <c r="A13" s="1">
        <v>12</v>
      </c>
      <c r="B13" t="s">
        <v>801</v>
      </c>
      <c r="C13" s="1">
        <f t="shared" si="0"/>
        <v>512</v>
      </c>
      <c r="D13" s="1">
        <f t="shared" si="1"/>
        <v>25</v>
      </c>
      <c r="E13" s="1">
        <v>33</v>
      </c>
      <c r="F13" s="1">
        <v>20</v>
      </c>
      <c r="J13" s="1">
        <v>12</v>
      </c>
      <c r="L13" s="1">
        <v>13</v>
      </c>
      <c r="M13" s="1">
        <v>25</v>
      </c>
      <c r="T13" s="1">
        <v>15</v>
      </c>
      <c r="V13" s="1">
        <v>26</v>
      </c>
      <c r="Y13" s="1">
        <v>24</v>
      </c>
      <c r="Z13" s="1">
        <v>21</v>
      </c>
      <c r="AA13" s="1">
        <v>24</v>
      </c>
      <c r="AB13" s="1">
        <v>22</v>
      </c>
      <c r="AC13" s="1">
        <v>17</v>
      </c>
      <c r="AJ13" s="1">
        <v>27</v>
      </c>
      <c r="AL13" s="1">
        <v>30</v>
      </c>
      <c r="AM13" s="1">
        <v>19</v>
      </c>
      <c r="AO13" s="1">
        <v>19</v>
      </c>
      <c r="AP13" s="1">
        <v>10</v>
      </c>
      <c r="AQ13" s="1">
        <v>25</v>
      </c>
      <c r="AS13" s="1">
        <v>17</v>
      </c>
      <c r="AU13" s="1">
        <v>22</v>
      </c>
      <c r="AW13" s="1">
        <v>12</v>
      </c>
      <c r="AX13" s="1">
        <v>19</v>
      </c>
      <c r="AY13" s="1">
        <v>21</v>
      </c>
      <c r="AZ13" s="1">
        <v>15</v>
      </c>
      <c r="BA13" s="1">
        <v>24</v>
      </c>
    </row>
    <row r="14" spans="1:53" x14ac:dyDescent="0.25">
      <c r="A14" s="1">
        <v>13</v>
      </c>
      <c r="B14" t="s">
        <v>611</v>
      </c>
      <c r="C14" s="1">
        <f t="shared" si="0"/>
        <v>414</v>
      </c>
      <c r="D14" s="1">
        <f t="shared" si="1"/>
        <v>20</v>
      </c>
      <c r="E14" s="1">
        <v>27</v>
      </c>
      <c r="H14" s="1">
        <v>25</v>
      </c>
      <c r="J14" s="1">
        <v>16</v>
      </c>
      <c r="K14" s="1">
        <v>24</v>
      </c>
      <c r="M14" s="1">
        <v>20</v>
      </c>
      <c r="N14" s="1">
        <v>10</v>
      </c>
      <c r="Q14" s="1">
        <v>15</v>
      </c>
      <c r="R14" s="1">
        <v>17</v>
      </c>
      <c r="S14" s="1">
        <v>25</v>
      </c>
      <c r="T14" s="1">
        <v>9</v>
      </c>
      <c r="U14" s="1">
        <v>17</v>
      </c>
      <c r="V14" s="1">
        <v>26</v>
      </c>
      <c r="W14" s="1">
        <v>11</v>
      </c>
      <c r="Z14" s="1">
        <v>23</v>
      </c>
      <c r="AB14" s="1">
        <v>24</v>
      </c>
      <c r="AC14" s="1">
        <v>30</v>
      </c>
      <c r="AQ14" s="1">
        <v>20</v>
      </c>
      <c r="AS14" s="1">
        <v>18</v>
      </c>
      <c r="AT14" s="1">
        <v>28</v>
      </c>
      <c r="AU14" s="1">
        <v>29</v>
      </c>
      <c r="BA14" s="1"/>
    </row>
    <row r="15" spans="1:53" x14ac:dyDescent="0.25">
      <c r="A15" s="1">
        <v>14</v>
      </c>
      <c r="B15" t="s">
        <v>109</v>
      </c>
      <c r="C15" s="1">
        <f t="shared" si="0"/>
        <v>378</v>
      </c>
      <c r="D15" s="1">
        <f t="shared" si="1"/>
        <v>14</v>
      </c>
      <c r="H15" s="1">
        <v>27</v>
      </c>
      <c r="I15" s="1">
        <v>15</v>
      </c>
      <c r="K15" s="1">
        <v>26</v>
      </c>
      <c r="L15" s="1">
        <v>27</v>
      </c>
      <c r="O15" s="1">
        <v>29</v>
      </c>
      <c r="Q15" s="1">
        <v>20</v>
      </c>
      <c r="R15" s="1">
        <v>22</v>
      </c>
      <c r="S15" s="1">
        <v>44</v>
      </c>
      <c r="AC15" s="1">
        <v>34</v>
      </c>
      <c r="AD15" s="1">
        <v>31</v>
      </c>
      <c r="AE15" s="1">
        <v>23</v>
      </c>
      <c r="AQ15" s="1">
        <v>26</v>
      </c>
      <c r="AT15" s="1">
        <v>30</v>
      </c>
      <c r="AY15" s="1">
        <v>24</v>
      </c>
      <c r="BA15" s="1"/>
    </row>
    <row r="16" spans="1:53" x14ac:dyDescent="0.25">
      <c r="A16" s="1">
        <v>15</v>
      </c>
      <c r="B16" t="s">
        <v>75</v>
      </c>
      <c r="C16" s="1">
        <f t="shared" si="0"/>
        <v>338</v>
      </c>
      <c r="D16" s="1">
        <f t="shared" si="1"/>
        <v>14</v>
      </c>
      <c r="L16" s="1">
        <v>26</v>
      </c>
      <c r="N16" s="1">
        <v>16</v>
      </c>
      <c r="X16" s="1">
        <v>26</v>
      </c>
      <c r="AA16" s="1">
        <v>30</v>
      </c>
      <c r="AB16" s="1">
        <v>29</v>
      </c>
      <c r="AJ16" s="1">
        <v>23</v>
      </c>
      <c r="AM16" s="1">
        <v>22</v>
      </c>
      <c r="AN16" s="1">
        <v>23</v>
      </c>
      <c r="AO16" s="1">
        <v>24</v>
      </c>
      <c r="AS16" s="1">
        <v>15</v>
      </c>
      <c r="AU16" s="1">
        <v>29</v>
      </c>
      <c r="AW16" s="1">
        <v>24</v>
      </c>
      <c r="AZ16" s="1">
        <v>24</v>
      </c>
      <c r="BA16" s="1">
        <v>27</v>
      </c>
    </row>
    <row r="17" spans="1:53" x14ac:dyDescent="0.25">
      <c r="A17" s="1">
        <v>16</v>
      </c>
      <c r="B17" t="s">
        <v>89</v>
      </c>
      <c r="C17" s="1">
        <f t="shared" si="0"/>
        <v>314</v>
      </c>
      <c r="D17" s="1">
        <f t="shared" si="1"/>
        <v>12</v>
      </c>
      <c r="E17" s="1">
        <v>41</v>
      </c>
      <c r="G17" s="1">
        <v>30</v>
      </c>
      <c r="J17" s="1">
        <v>17</v>
      </c>
      <c r="M17" s="1">
        <v>26</v>
      </c>
      <c r="P17" s="1">
        <v>23</v>
      </c>
      <c r="U17" s="1">
        <v>13</v>
      </c>
      <c r="X17" s="1">
        <v>24</v>
      </c>
      <c r="Z17" s="1">
        <v>24</v>
      </c>
      <c r="AD17" s="1">
        <v>45</v>
      </c>
      <c r="AF17" s="1">
        <v>21</v>
      </c>
      <c r="AG17" s="1">
        <v>20</v>
      </c>
      <c r="AR17" s="1">
        <v>30</v>
      </c>
      <c r="BA17" s="1"/>
    </row>
    <row r="18" spans="1:53" x14ac:dyDescent="0.25">
      <c r="A18" s="1">
        <v>17</v>
      </c>
      <c r="B18" t="s">
        <v>828</v>
      </c>
      <c r="C18" s="1">
        <f t="shared" si="0"/>
        <v>244</v>
      </c>
      <c r="D18" s="1">
        <f t="shared" si="1"/>
        <v>12</v>
      </c>
      <c r="E18" s="1">
        <v>29</v>
      </c>
      <c r="H18" s="1">
        <v>24</v>
      </c>
      <c r="K18" s="1">
        <v>23</v>
      </c>
      <c r="M18" s="1">
        <v>20</v>
      </c>
      <c r="Q18" s="1">
        <v>19</v>
      </c>
      <c r="T18" s="1">
        <v>15</v>
      </c>
      <c r="X18" s="1">
        <v>20</v>
      </c>
      <c r="Y18" s="1">
        <v>21</v>
      </c>
      <c r="AC18" s="1">
        <v>27</v>
      </c>
      <c r="AH18" s="1">
        <v>13</v>
      </c>
      <c r="AO18" s="1">
        <v>22</v>
      </c>
      <c r="AX18" s="1">
        <v>11</v>
      </c>
      <c r="BA18" s="1"/>
    </row>
    <row r="19" spans="1:53" x14ac:dyDescent="0.25">
      <c r="A19" s="1">
        <v>18</v>
      </c>
      <c r="B19" t="s">
        <v>710</v>
      </c>
      <c r="C19" s="1">
        <f t="shared" si="0"/>
        <v>197</v>
      </c>
      <c r="D19" s="1">
        <f t="shared" si="1"/>
        <v>9</v>
      </c>
      <c r="F19" s="1">
        <v>28</v>
      </c>
      <c r="O19" s="1">
        <v>28</v>
      </c>
      <c r="R19" s="1">
        <v>22</v>
      </c>
      <c r="Y19" s="1">
        <v>22</v>
      </c>
      <c r="AE19" s="1">
        <v>22</v>
      </c>
      <c r="AK19" s="1">
        <v>23</v>
      </c>
      <c r="AM19" s="1">
        <v>12</v>
      </c>
      <c r="AV19" s="1">
        <v>21</v>
      </c>
      <c r="AY19" s="1">
        <v>19</v>
      </c>
      <c r="BA19" s="1"/>
    </row>
    <row r="20" spans="1:53" x14ac:dyDescent="0.25">
      <c r="A20" s="1">
        <v>19</v>
      </c>
      <c r="B20" t="s">
        <v>67</v>
      </c>
      <c r="C20" s="1">
        <f t="shared" si="0"/>
        <v>187</v>
      </c>
      <c r="D20" s="1">
        <f t="shared" si="1"/>
        <v>6</v>
      </c>
      <c r="F20" s="1">
        <v>37</v>
      </c>
      <c r="V20" s="1">
        <v>37</v>
      </c>
      <c r="Z20" s="1">
        <v>27</v>
      </c>
      <c r="AG20" s="1">
        <v>29</v>
      </c>
      <c r="AO20" s="1">
        <v>27</v>
      </c>
      <c r="AU20" s="1">
        <v>30</v>
      </c>
      <c r="BA20" s="1"/>
    </row>
    <row r="21" spans="1:53" x14ac:dyDescent="0.25">
      <c r="A21" s="1">
        <v>20</v>
      </c>
      <c r="B21" t="s">
        <v>64</v>
      </c>
      <c r="C21" s="1">
        <f t="shared" si="0"/>
        <v>178</v>
      </c>
      <c r="D21" s="1">
        <f t="shared" si="1"/>
        <v>7</v>
      </c>
      <c r="L21" s="1">
        <v>20</v>
      </c>
      <c r="AA21" s="1">
        <v>26</v>
      </c>
      <c r="AE21" s="1">
        <v>20</v>
      </c>
      <c r="AI21" s="1">
        <v>26</v>
      </c>
      <c r="AL21" s="1">
        <v>35</v>
      </c>
      <c r="AQ21" s="1">
        <v>28</v>
      </c>
      <c r="AZ21" s="1">
        <v>23</v>
      </c>
      <c r="BA21" s="1"/>
    </row>
    <row r="22" spans="1:53" x14ac:dyDescent="0.25">
      <c r="A22" s="1">
        <v>21</v>
      </c>
      <c r="B22" t="s">
        <v>68</v>
      </c>
      <c r="C22" s="1">
        <f t="shared" si="0"/>
        <v>177</v>
      </c>
      <c r="D22" s="1">
        <f t="shared" si="1"/>
        <v>7</v>
      </c>
      <c r="AO22" s="1">
        <v>25</v>
      </c>
      <c r="AP22" s="1">
        <v>20</v>
      </c>
      <c r="AR22" s="1">
        <v>37</v>
      </c>
      <c r="AS22" s="1">
        <v>18</v>
      </c>
      <c r="AW22" s="1">
        <v>25</v>
      </c>
      <c r="AZ22" s="1">
        <v>26</v>
      </c>
      <c r="BA22" s="1">
        <v>26</v>
      </c>
    </row>
    <row r="23" spans="1:53" x14ac:dyDescent="0.25">
      <c r="A23" s="1">
        <v>22</v>
      </c>
      <c r="B23" t="s">
        <v>63</v>
      </c>
      <c r="C23" s="1">
        <f t="shared" si="0"/>
        <v>166</v>
      </c>
      <c r="D23" s="1">
        <f t="shared" si="1"/>
        <v>6</v>
      </c>
      <c r="E23" s="1">
        <v>35</v>
      </c>
      <c r="Q23" s="1">
        <v>25</v>
      </c>
      <c r="X23" s="1">
        <v>29</v>
      </c>
      <c r="AB23" s="1">
        <v>24</v>
      </c>
      <c r="AV23" s="1">
        <v>30</v>
      </c>
      <c r="BA23" s="1">
        <v>23</v>
      </c>
    </row>
    <row r="24" spans="1:53" x14ac:dyDescent="0.25">
      <c r="A24" s="1">
        <v>23</v>
      </c>
      <c r="B24" t="s">
        <v>1003</v>
      </c>
      <c r="C24" s="1">
        <f t="shared" si="0"/>
        <v>152</v>
      </c>
      <c r="D24" s="1">
        <f t="shared" si="1"/>
        <v>7</v>
      </c>
      <c r="K24" s="1">
        <v>24</v>
      </c>
      <c r="Q24" s="1">
        <v>28</v>
      </c>
      <c r="AA24" s="1">
        <v>23</v>
      </c>
      <c r="AC24" s="1">
        <v>25</v>
      </c>
      <c r="AK24" s="1">
        <v>17</v>
      </c>
      <c r="AP24" s="1">
        <v>14</v>
      </c>
      <c r="AX24" s="1">
        <v>21</v>
      </c>
      <c r="BA24" s="1"/>
    </row>
    <row r="25" spans="1:53" x14ac:dyDescent="0.25">
      <c r="A25" s="1">
        <v>24</v>
      </c>
      <c r="B25" t="s">
        <v>817</v>
      </c>
      <c r="C25" s="1">
        <f t="shared" si="0"/>
        <v>142</v>
      </c>
      <c r="D25" s="1">
        <f t="shared" si="1"/>
        <v>7</v>
      </c>
      <c r="I25" s="1">
        <v>11</v>
      </c>
      <c r="X25" s="1">
        <v>25</v>
      </c>
      <c r="AC25" s="1">
        <v>21</v>
      </c>
      <c r="AH25" s="1">
        <v>9</v>
      </c>
      <c r="AL25" s="1">
        <v>25</v>
      </c>
      <c r="AT25" s="1">
        <v>25</v>
      </c>
      <c r="AY25" s="1">
        <v>26</v>
      </c>
      <c r="BA25" s="1"/>
    </row>
    <row r="26" spans="1:53" x14ac:dyDescent="0.25">
      <c r="A26" s="1">
        <v>25</v>
      </c>
      <c r="B26" t="s">
        <v>778</v>
      </c>
      <c r="C26" s="1">
        <f t="shared" si="0"/>
        <v>134</v>
      </c>
      <c r="D26" s="1">
        <f t="shared" si="1"/>
        <v>7</v>
      </c>
      <c r="F26" s="1">
        <v>26</v>
      </c>
      <c r="U26" s="1">
        <v>11</v>
      </c>
      <c r="Z26" s="1">
        <v>25</v>
      </c>
      <c r="AF26" s="1">
        <v>14</v>
      </c>
      <c r="AK26" s="1">
        <v>12</v>
      </c>
      <c r="AO26" s="1">
        <v>25</v>
      </c>
      <c r="AW26" s="1">
        <v>21</v>
      </c>
      <c r="BA26" s="1"/>
    </row>
    <row r="27" spans="1:53" x14ac:dyDescent="0.25">
      <c r="A27" s="1">
        <v>26</v>
      </c>
      <c r="B27" t="s">
        <v>1017</v>
      </c>
      <c r="C27" s="1">
        <f t="shared" si="0"/>
        <v>108</v>
      </c>
      <c r="D27" s="1">
        <f t="shared" si="1"/>
        <v>5</v>
      </c>
      <c r="E27" s="1">
        <v>41</v>
      </c>
      <c r="J27" s="1">
        <v>15</v>
      </c>
      <c r="L27" s="1">
        <v>19</v>
      </c>
      <c r="N27" s="1">
        <v>17</v>
      </c>
      <c r="P27" s="1">
        <v>16</v>
      </c>
      <c r="BA27" s="1"/>
    </row>
    <row r="28" spans="1:53" x14ac:dyDescent="0.25">
      <c r="A28" s="1">
        <v>27</v>
      </c>
      <c r="B28" t="s">
        <v>80</v>
      </c>
      <c r="C28" s="1">
        <f t="shared" si="0"/>
        <v>104</v>
      </c>
      <c r="D28" s="1">
        <f t="shared" si="1"/>
        <v>5</v>
      </c>
      <c r="E28" s="1">
        <v>26</v>
      </c>
      <c r="M28" s="1">
        <v>18</v>
      </c>
      <c r="AB28" s="1">
        <v>21</v>
      </c>
      <c r="AH28" s="1">
        <v>15</v>
      </c>
      <c r="AR28" s="1">
        <v>24</v>
      </c>
      <c r="BA28" s="1"/>
    </row>
    <row r="29" spans="1:53" x14ac:dyDescent="0.25">
      <c r="A29" s="1">
        <v>28</v>
      </c>
      <c r="B29" t="s">
        <v>824</v>
      </c>
      <c r="C29" s="1">
        <f t="shared" si="0"/>
        <v>94</v>
      </c>
      <c r="D29" s="1">
        <f t="shared" si="1"/>
        <v>5</v>
      </c>
      <c r="F29" s="1">
        <v>19</v>
      </c>
      <c r="R29" s="1">
        <v>16</v>
      </c>
      <c r="Z29" s="1">
        <v>21</v>
      </c>
      <c r="AE29" s="1">
        <v>22</v>
      </c>
      <c r="AX29" s="1">
        <v>16</v>
      </c>
      <c r="BA29" s="1"/>
    </row>
    <row r="30" spans="1:53" x14ac:dyDescent="0.25">
      <c r="A30" s="1">
        <v>29</v>
      </c>
      <c r="B30" t="s">
        <v>78</v>
      </c>
      <c r="C30" s="1">
        <f t="shared" si="0"/>
        <v>85</v>
      </c>
      <c r="D30" s="1">
        <f t="shared" si="1"/>
        <v>4</v>
      </c>
      <c r="F30" s="1">
        <v>27</v>
      </c>
      <c r="P30" s="1">
        <v>17</v>
      </c>
      <c r="AL30" s="1">
        <v>22</v>
      </c>
      <c r="AZ30" s="1">
        <v>19</v>
      </c>
      <c r="BA30" s="1"/>
    </row>
    <row r="31" spans="1:53" x14ac:dyDescent="0.25">
      <c r="A31" s="1">
        <v>30</v>
      </c>
      <c r="B31" t="s">
        <v>72</v>
      </c>
      <c r="C31" s="1">
        <f t="shared" si="0"/>
        <v>81</v>
      </c>
      <c r="D31" s="1">
        <f t="shared" si="1"/>
        <v>5</v>
      </c>
      <c r="M31" s="1">
        <v>20</v>
      </c>
      <c r="N31" s="1">
        <v>15</v>
      </c>
      <c r="T31" s="1">
        <v>19</v>
      </c>
      <c r="X31" s="1">
        <v>15</v>
      </c>
      <c r="AJ31" s="1">
        <v>12</v>
      </c>
      <c r="BA31" s="1"/>
    </row>
    <row r="32" spans="1:53" x14ac:dyDescent="0.25">
      <c r="A32" s="1">
        <v>31</v>
      </c>
      <c r="B32" t="s">
        <v>708</v>
      </c>
      <c r="C32" s="1">
        <f t="shared" si="0"/>
        <v>64</v>
      </c>
      <c r="D32" s="1">
        <f t="shared" si="1"/>
        <v>4</v>
      </c>
      <c r="AH32" s="1">
        <v>12</v>
      </c>
      <c r="AN32" s="1">
        <v>17</v>
      </c>
      <c r="AR32" s="1">
        <v>24</v>
      </c>
      <c r="AZ32" s="1">
        <v>11</v>
      </c>
      <c r="BA32" s="1"/>
    </row>
    <row r="33" spans="1:53" x14ac:dyDescent="0.25">
      <c r="A33" s="1">
        <v>32</v>
      </c>
      <c r="B33" t="s">
        <v>994</v>
      </c>
      <c r="C33" s="1">
        <f t="shared" si="0"/>
        <v>64</v>
      </c>
      <c r="D33" s="1">
        <f t="shared" si="1"/>
        <v>3</v>
      </c>
      <c r="H33" s="1">
        <v>25</v>
      </c>
      <c r="N33" s="1">
        <v>17</v>
      </c>
      <c r="R33" s="1">
        <v>22</v>
      </c>
      <c r="BA33" s="1"/>
    </row>
    <row r="34" spans="1:53" x14ac:dyDescent="0.25">
      <c r="A34" s="1">
        <v>33</v>
      </c>
      <c r="B34" t="s">
        <v>77</v>
      </c>
      <c r="C34" s="1">
        <f t="shared" si="0"/>
        <v>62</v>
      </c>
      <c r="D34" s="1">
        <f t="shared" si="1"/>
        <v>3</v>
      </c>
      <c r="L34" s="1">
        <v>7</v>
      </c>
      <c r="AJ34" s="1">
        <v>25</v>
      </c>
      <c r="AV34" s="1">
        <v>30</v>
      </c>
      <c r="BA34" s="1"/>
    </row>
    <row r="35" spans="1:53" x14ac:dyDescent="0.25">
      <c r="A35" s="1">
        <v>34</v>
      </c>
      <c r="B35" t="s">
        <v>576</v>
      </c>
      <c r="C35" s="1">
        <f t="shared" si="0"/>
        <v>59</v>
      </c>
      <c r="D35" s="1">
        <f t="shared" si="1"/>
        <v>2</v>
      </c>
      <c r="AB35" s="1">
        <v>29</v>
      </c>
      <c r="AJ35" s="1">
        <v>30</v>
      </c>
      <c r="BA35" s="1"/>
    </row>
    <row r="36" spans="1:53" x14ac:dyDescent="0.25">
      <c r="A36" s="1">
        <v>35</v>
      </c>
      <c r="B36" t="s">
        <v>727</v>
      </c>
      <c r="C36" s="1">
        <f t="shared" si="0"/>
        <v>56</v>
      </c>
      <c r="D36" s="1">
        <f t="shared" si="1"/>
        <v>3</v>
      </c>
      <c r="K36" s="1">
        <v>15</v>
      </c>
      <c r="AP36" s="1">
        <v>13</v>
      </c>
      <c r="AT36" s="1">
        <v>28</v>
      </c>
      <c r="BA36" s="1"/>
    </row>
    <row r="37" spans="1:53" x14ac:dyDescent="0.25">
      <c r="A37" s="1">
        <v>36</v>
      </c>
      <c r="B37" t="s">
        <v>1000</v>
      </c>
      <c r="C37" s="1">
        <f t="shared" si="0"/>
        <v>53</v>
      </c>
      <c r="D37" s="1">
        <f t="shared" si="1"/>
        <v>2</v>
      </c>
      <c r="K37" s="1">
        <v>29</v>
      </c>
      <c r="Q37" s="1">
        <v>24</v>
      </c>
      <c r="BA37" s="1"/>
    </row>
    <row r="38" spans="1:53" x14ac:dyDescent="0.25">
      <c r="A38" s="1">
        <v>37</v>
      </c>
      <c r="B38" t="s">
        <v>906</v>
      </c>
      <c r="C38" s="1">
        <f t="shared" si="0"/>
        <v>52</v>
      </c>
      <c r="D38" s="1">
        <f t="shared" si="1"/>
        <v>2</v>
      </c>
      <c r="S38" s="1">
        <v>33</v>
      </c>
      <c r="AJ38" s="1">
        <v>19</v>
      </c>
      <c r="BA38" s="1"/>
    </row>
    <row r="39" spans="1:53" x14ac:dyDescent="0.25">
      <c r="A39" s="1">
        <v>38</v>
      </c>
      <c r="B39" t="s">
        <v>804</v>
      </c>
      <c r="C39" s="1">
        <f t="shared" si="0"/>
        <v>52</v>
      </c>
      <c r="D39" s="1">
        <f t="shared" si="1"/>
        <v>3</v>
      </c>
      <c r="L39" s="1">
        <v>16</v>
      </c>
      <c r="AY39" s="1">
        <v>15</v>
      </c>
      <c r="BA39" s="1">
        <v>21</v>
      </c>
    </row>
    <row r="40" spans="1:53" x14ac:dyDescent="0.25">
      <c r="A40" s="1">
        <v>39</v>
      </c>
      <c r="B40" t="s">
        <v>992</v>
      </c>
      <c r="C40" s="1">
        <f t="shared" si="0"/>
        <v>50</v>
      </c>
      <c r="D40" s="1">
        <f t="shared" si="1"/>
        <v>2</v>
      </c>
      <c r="L40" s="1">
        <v>16</v>
      </c>
      <c r="S40" s="1">
        <v>34</v>
      </c>
      <c r="BA40" s="1"/>
    </row>
    <row r="41" spans="1:53" x14ac:dyDescent="0.25">
      <c r="A41" s="1">
        <v>40</v>
      </c>
      <c r="B41" t="s">
        <v>699</v>
      </c>
      <c r="C41" s="1">
        <f t="shared" si="0"/>
        <v>50</v>
      </c>
      <c r="D41" s="1">
        <f t="shared" si="1"/>
        <v>2</v>
      </c>
      <c r="L41" s="1">
        <v>24</v>
      </c>
      <c r="AB41" s="1">
        <v>26</v>
      </c>
      <c r="BA41" s="1"/>
    </row>
    <row r="42" spans="1:53" x14ac:dyDescent="0.25">
      <c r="A42" s="1">
        <v>41</v>
      </c>
      <c r="B42" t="s">
        <v>966</v>
      </c>
      <c r="C42" s="1">
        <f t="shared" si="0"/>
        <v>47</v>
      </c>
      <c r="D42" s="1">
        <f t="shared" si="1"/>
        <v>2</v>
      </c>
      <c r="S42" s="1">
        <v>27</v>
      </c>
      <c r="X42" s="1">
        <v>20</v>
      </c>
      <c r="BA42" s="1"/>
    </row>
    <row r="43" spans="1:53" x14ac:dyDescent="0.25">
      <c r="A43" s="1">
        <v>42</v>
      </c>
      <c r="B43" t="s">
        <v>177</v>
      </c>
      <c r="C43" s="1">
        <f t="shared" si="0"/>
        <v>47</v>
      </c>
      <c r="D43" s="1">
        <f t="shared" si="1"/>
        <v>3</v>
      </c>
      <c r="K43" s="1">
        <v>14</v>
      </c>
      <c r="AG43" s="1">
        <v>24</v>
      </c>
      <c r="AZ43" s="1">
        <v>9</v>
      </c>
      <c r="BA43" s="1"/>
    </row>
    <row r="44" spans="1:53" x14ac:dyDescent="0.25">
      <c r="A44" s="1">
        <v>43</v>
      </c>
      <c r="B44" t="s">
        <v>896</v>
      </c>
      <c r="C44" s="1">
        <f t="shared" si="0"/>
        <v>46</v>
      </c>
      <c r="D44" s="1">
        <f t="shared" si="1"/>
        <v>2</v>
      </c>
      <c r="AG44" s="1">
        <v>25</v>
      </c>
      <c r="AL44" s="1">
        <v>21</v>
      </c>
      <c r="BA44" s="1"/>
    </row>
    <row r="45" spans="1:53" x14ac:dyDescent="0.25">
      <c r="A45" s="1">
        <v>44</v>
      </c>
      <c r="B45" t="s">
        <v>865</v>
      </c>
      <c r="C45" s="1">
        <f t="shared" si="0"/>
        <v>45</v>
      </c>
      <c r="D45" s="1">
        <f t="shared" si="1"/>
        <v>2</v>
      </c>
      <c r="AQ45" s="1">
        <v>21</v>
      </c>
      <c r="AT45" s="1">
        <v>24</v>
      </c>
      <c r="BA45" s="1"/>
    </row>
    <row r="46" spans="1:53" x14ac:dyDescent="0.25">
      <c r="A46" s="1">
        <v>45</v>
      </c>
      <c r="B46" t="s">
        <v>406</v>
      </c>
      <c r="C46" s="1">
        <f t="shared" si="0"/>
        <v>43</v>
      </c>
      <c r="D46" s="1">
        <f t="shared" si="1"/>
        <v>2</v>
      </c>
      <c r="AD46" s="1">
        <v>20</v>
      </c>
      <c r="AI46" s="1">
        <v>23</v>
      </c>
      <c r="BA46" s="1"/>
    </row>
    <row r="47" spans="1:53" x14ac:dyDescent="0.25">
      <c r="A47" s="1">
        <v>46</v>
      </c>
      <c r="B47" t="s">
        <v>998</v>
      </c>
      <c r="C47" s="1">
        <f t="shared" si="0"/>
        <v>43</v>
      </c>
      <c r="D47" s="1">
        <f t="shared" si="1"/>
        <v>2</v>
      </c>
      <c r="O47" s="1">
        <v>24</v>
      </c>
      <c r="R47" s="1">
        <v>19</v>
      </c>
      <c r="BA47" s="1"/>
    </row>
    <row r="48" spans="1:53" x14ac:dyDescent="0.25">
      <c r="A48" s="1">
        <v>47</v>
      </c>
      <c r="B48" t="s">
        <v>233</v>
      </c>
      <c r="C48" s="1">
        <f t="shared" si="0"/>
        <v>43</v>
      </c>
      <c r="D48" s="1">
        <f t="shared" si="1"/>
        <v>3</v>
      </c>
      <c r="G48" s="1">
        <v>15</v>
      </c>
      <c r="AO48" s="1">
        <v>15</v>
      </c>
      <c r="AY48" s="1">
        <v>13</v>
      </c>
      <c r="BA48" s="1"/>
    </row>
    <row r="49" spans="1:53" x14ac:dyDescent="0.25">
      <c r="A49" s="1">
        <v>48</v>
      </c>
      <c r="B49" t="s">
        <v>623</v>
      </c>
      <c r="C49" s="1">
        <f t="shared" si="0"/>
        <v>41</v>
      </c>
      <c r="D49" s="1">
        <f t="shared" si="1"/>
        <v>4</v>
      </c>
      <c r="N49" s="1">
        <v>9</v>
      </c>
      <c r="AH49" s="1">
        <v>8</v>
      </c>
      <c r="AM49" s="1">
        <v>14</v>
      </c>
      <c r="AZ49" s="1">
        <v>10</v>
      </c>
      <c r="BA49" s="1"/>
    </row>
    <row r="50" spans="1:53" x14ac:dyDescent="0.25">
      <c r="A50" s="1">
        <v>49</v>
      </c>
      <c r="B50" t="s">
        <v>538</v>
      </c>
      <c r="C50" s="1">
        <f t="shared" si="0"/>
        <v>40</v>
      </c>
      <c r="D50" s="1">
        <f t="shared" si="1"/>
        <v>1</v>
      </c>
      <c r="E50" s="1">
        <v>40</v>
      </c>
      <c r="BA50" s="1"/>
    </row>
    <row r="51" spans="1:53" x14ac:dyDescent="0.25">
      <c r="A51" s="1">
        <v>50</v>
      </c>
      <c r="B51" t="s">
        <v>825</v>
      </c>
      <c r="C51" s="1">
        <f t="shared" si="0"/>
        <v>39</v>
      </c>
      <c r="D51" s="1">
        <f t="shared" si="1"/>
        <v>2</v>
      </c>
      <c r="AW51" s="1">
        <v>21</v>
      </c>
      <c r="AX51" s="1">
        <v>18</v>
      </c>
      <c r="BA51" s="1"/>
    </row>
    <row r="52" spans="1:53" x14ac:dyDescent="0.25">
      <c r="A52" s="1">
        <v>51</v>
      </c>
      <c r="B52" t="s">
        <v>861</v>
      </c>
      <c r="C52" s="1">
        <f t="shared" si="0"/>
        <v>38</v>
      </c>
      <c r="D52" s="1">
        <f t="shared" si="1"/>
        <v>1</v>
      </c>
      <c r="AR52" s="1">
        <v>38</v>
      </c>
      <c r="BA52" s="1"/>
    </row>
    <row r="53" spans="1:53" x14ac:dyDescent="0.25">
      <c r="A53" s="1">
        <v>52</v>
      </c>
      <c r="B53" t="s">
        <v>893</v>
      </c>
      <c r="C53" s="1">
        <f t="shared" si="0"/>
        <v>36</v>
      </c>
      <c r="D53" s="1">
        <f t="shared" si="1"/>
        <v>2</v>
      </c>
      <c r="AH53" s="1">
        <v>13</v>
      </c>
      <c r="AL53" s="1">
        <v>23</v>
      </c>
      <c r="BA53" s="1"/>
    </row>
    <row r="54" spans="1:53" x14ac:dyDescent="0.25">
      <c r="A54" s="1">
        <v>53</v>
      </c>
      <c r="B54" t="s">
        <v>869</v>
      </c>
      <c r="C54" s="1">
        <f t="shared" si="0"/>
        <v>36</v>
      </c>
      <c r="D54" s="1">
        <f t="shared" si="1"/>
        <v>2</v>
      </c>
      <c r="AQ54" s="1">
        <v>18</v>
      </c>
      <c r="AZ54" s="1">
        <v>18</v>
      </c>
      <c r="BA54" s="1"/>
    </row>
    <row r="55" spans="1:53" x14ac:dyDescent="0.25">
      <c r="A55" s="1">
        <v>54</v>
      </c>
      <c r="B55" t="s">
        <v>952</v>
      </c>
      <c r="C55" s="1">
        <f t="shared" si="0"/>
        <v>36</v>
      </c>
      <c r="D55" s="1">
        <f t="shared" si="1"/>
        <v>2</v>
      </c>
      <c r="V55" s="1">
        <v>21</v>
      </c>
      <c r="AB55" s="1">
        <v>15</v>
      </c>
      <c r="BA55" s="1"/>
    </row>
    <row r="56" spans="1:53" x14ac:dyDescent="0.25">
      <c r="A56" s="1">
        <v>55</v>
      </c>
      <c r="B56" t="s">
        <v>890</v>
      </c>
      <c r="C56" s="1">
        <f t="shared" si="0"/>
        <v>36</v>
      </c>
      <c r="D56" s="1">
        <f t="shared" si="1"/>
        <v>2</v>
      </c>
      <c r="AF56" s="1">
        <v>15</v>
      </c>
      <c r="AM56" s="1">
        <v>21</v>
      </c>
      <c r="BA56" s="1"/>
    </row>
    <row r="57" spans="1:53" x14ac:dyDescent="0.25">
      <c r="A57" s="1">
        <v>56</v>
      </c>
      <c r="B57" t="s">
        <v>1012</v>
      </c>
      <c r="C57" s="1">
        <f t="shared" si="0"/>
        <v>36</v>
      </c>
      <c r="D57" s="1">
        <f t="shared" si="1"/>
        <v>2</v>
      </c>
      <c r="G57" s="1">
        <v>21</v>
      </c>
      <c r="P57" s="1">
        <v>15</v>
      </c>
      <c r="BA57" s="1"/>
    </row>
    <row r="58" spans="1:53" x14ac:dyDescent="0.25">
      <c r="A58" s="1">
        <v>57</v>
      </c>
      <c r="B58" t="s">
        <v>1056</v>
      </c>
      <c r="C58" s="1">
        <f t="shared" si="0"/>
        <v>35</v>
      </c>
      <c r="D58" s="1">
        <f t="shared" si="1"/>
        <v>1</v>
      </c>
      <c r="G58" s="1">
        <v>35</v>
      </c>
      <c r="BA58" s="1"/>
    </row>
    <row r="59" spans="1:53" x14ac:dyDescent="0.25">
      <c r="A59" s="1">
        <v>58</v>
      </c>
      <c r="B59" t="s">
        <v>895</v>
      </c>
      <c r="C59" s="1">
        <f t="shared" si="0"/>
        <v>35</v>
      </c>
      <c r="D59" s="1">
        <f t="shared" si="1"/>
        <v>1</v>
      </c>
      <c r="AL59" s="1">
        <v>35</v>
      </c>
      <c r="BA59" s="1"/>
    </row>
    <row r="60" spans="1:53" x14ac:dyDescent="0.25">
      <c r="A60" s="1">
        <v>59</v>
      </c>
      <c r="B60" t="s">
        <v>1009</v>
      </c>
      <c r="C60" s="1">
        <f t="shared" si="0"/>
        <v>33</v>
      </c>
      <c r="D60" s="1">
        <f t="shared" si="1"/>
        <v>1</v>
      </c>
      <c r="O60" s="1">
        <v>33</v>
      </c>
      <c r="BA60" s="1"/>
    </row>
    <row r="61" spans="1:53" x14ac:dyDescent="0.25">
      <c r="A61" s="1">
        <v>60</v>
      </c>
      <c r="B61" t="s">
        <v>856</v>
      </c>
      <c r="C61" s="1">
        <f t="shared" si="0"/>
        <v>33</v>
      </c>
      <c r="D61" s="1">
        <f t="shared" si="1"/>
        <v>1</v>
      </c>
      <c r="AR61" s="1">
        <v>33</v>
      </c>
      <c r="BA61" s="1"/>
    </row>
    <row r="62" spans="1:53" x14ac:dyDescent="0.25">
      <c r="A62" s="1">
        <v>61</v>
      </c>
      <c r="B62" t="s">
        <v>867</v>
      </c>
      <c r="C62" s="1">
        <f t="shared" si="0"/>
        <v>32</v>
      </c>
      <c r="D62" s="1">
        <f t="shared" si="1"/>
        <v>2</v>
      </c>
      <c r="AO62" s="1">
        <v>14</v>
      </c>
      <c r="AQ62" s="1">
        <v>18</v>
      </c>
      <c r="BA62" s="1"/>
    </row>
    <row r="63" spans="1:53" x14ac:dyDescent="0.25">
      <c r="A63" s="1">
        <v>62</v>
      </c>
      <c r="B63" t="s">
        <v>858</v>
      </c>
      <c r="C63" s="1">
        <f t="shared" si="0"/>
        <v>32</v>
      </c>
      <c r="D63" s="1">
        <f t="shared" si="1"/>
        <v>1</v>
      </c>
      <c r="AR63" s="1">
        <v>32</v>
      </c>
      <c r="BA63" s="1"/>
    </row>
    <row r="64" spans="1:53" x14ac:dyDescent="0.25">
      <c r="A64" s="1">
        <v>63</v>
      </c>
      <c r="B64" t="s">
        <v>990</v>
      </c>
      <c r="C64" s="1">
        <f t="shared" si="0"/>
        <v>32</v>
      </c>
      <c r="D64" s="1">
        <f t="shared" si="1"/>
        <v>1</v>
      </c>
      <c r="S64" s="1">
        <v>32</v>
      </c>
      <c r="BA64" s="1"/>
    </row>
    <row r="65" spans="1:53" x14ac:dyDescent="0.25">
      <c r="A65" s="1">
        <v>64</v>
      </c>
      <c r="B65" t="s">
        <v>1057</v>
      </c>
      <c r="C65" s="1">
        <f t="shared" si="0"/>
        <v>31</v>
      </c>
      <c r="D65" s="1">
        <f t="shared" si="1"/>
        <v>1</v>
      </c>
      <c r="G65" s="1">
        <v>31</v>
      </c>
      <c r="BA65" s="1"/>
    </row>
    <row r="66" spans="1:53" x14ac:dyDescent="0.25">
      <c r="A66" s="1">
        <v>65</v>
      </c>
      <c r="B66" t="s">
        <v>860</v>
      </c>
      <c r="C66" s="1">
        <f t="shared" ref="C66:C129" si="2">SUM(E66:BA66)</f>
        <v>31</v>
      </c>
      <c r="D66" s="1">
        <f t="shared" ref="D66:D129" si="3">COUNT(E66:BA66)</f>
        <v>1</v>
      </c>
      <c r="AR66" s="1">
        <v>31</v>
      </c>
      <c r="BA66" s="1"/>
    </row>
    <row r="67" spans="1:53" x14ac:dyDescent="0.25">
      <c r="A67" s="1">
        <v>66</v>
      </c>
      <c r="B67" t="s">
        <v>928</v>
      </c>
      <c r="C67" s="1">
        <f t="shared" si="2"/>
        <v>31</v>
      </c>
      <c r="D67" s="1">
        <f t="shared" si="3"/>
        <v>1</v>
      </c>
      <c r="AG67" s="1">
        <v>31</v>
      </c>
      <c r="BA67" s="1"/>
    </row>
    <row r="68" spans="1:53" x14ac:dyDescent="0.25">
      <c r="A68" s="1">
        <v>67</v>
      </c>
      <c r="B68" t="s">
        <v>991</v>
      </c>
      <c r="C68" s="1">
        <f t="shared" si="2"/>
        <v>30</v>
      </c>
      <c r="D68" s="1">
        <f t="shared" si="3"/>
        <v>1</v>
      </c>
      <c r="S68" s="1">
        <v>30</v>
      </c>
      <c r="BA68" s="1"/>
    </row>
    <row r="69" spans="1:53" x14ac:dyDescent="0.25">
      <c r="A69" s="1">
        <v>68</v>
      </c>
      <c r="B69" t="s">
        <v>973</v>
      </c>
      <c r="C69" s="1">
        <f t="shared" si="2"/>
        <v>30</v>
      </c>
      <c r="D69" s="1">
        <f t="shared" si="3"/>
        <v>1</v>
      </c>
      <c r="V69" s="1">
        <v>30</v>
      </c>
      <c r="BA69" s="1"/>
    </row>
    <row r="70" spans="1:53" x14ac:dyDescent="0.25">
      <c r="A70" s="1">
        <v>69</v>
      </c>
      <c r="B70" t="s">
        <v>942</v>
      </c>
      <c r="C70" s="1">
        <f t="shared" si="2"/>
        <v>30</v>
      </c>
      <c r="D70" s="1">
        <f t="shared" si="3"/>
        <v>1</v>
      </c>
      <c r="AD70" s="1">
        <v>30</v>
      </c>
      <c r="BA70" s="1"/>
    </row>
    <row r="71" spans="1:53" x14ac:dyDescent="0.25">
      <c r="A71" s="1">
        <v>70</v>
      </c>
      <c r="B71" t="s">
        <v>1029</v>
      </c>
      <c r="C71" s="1">
        <f t="shared" si="2"/>
        <v>29</v>
      </c>
      <c r="D71" s="1">
        <f t="shared" si="3"/>
        <v>1</v>
      </c>
      <c r="M71" s="1">
        <v>29</v>
      </c>
      <c r="BA71" s="1"/>
    </row>
    <row r="72" spans="1:53" x14ac:dyDescent="0.25">
      <c r="A72" s="1">
        <v>71</v>
      </c>
      <c r="B72" t="s">
        <v>862</v>
      </c>
      <c r="C72" s="1">
        <f t="shared" si="2"/>
        <v>29</v>
      </c>
      <c r="D72" s="1">
        <f t="shared" si="3"/>
        <v>1</v>
      </c>
      <c r="AR72" s="1">
        <v>29</v>
      </c>
      <c r="BA72" s="1"/>
    </row>
    <row r="73" spans="1:53" x14ac:dyDescent="0.25">
      <c r="A73" s="1">
        <v>72</v>
      </c>
      <c r="B73" t="s">
        <v>859</v>
      </c>
      <c r="C73" s="1">
        <f t="shared" si="2"/>
        <v>29</v>
      </c>
      <c r="D73" s="1">
        <f t="shared" si="3"/>
        <v>1</v>
      </c>
      <c r="AR73" s="1">
        <v>29</v>
      </c>
      <c r="BA73" s="1"/>
    </row>
    <row r="74" spans="1:53" x14ac:dyDescent="0.25">
      <c r="A74" s="1">
        <v>73</v>
      </c>
      <c r="B74" t="s">
        <v>805</v>
      </c>
      <c r="C74" s="1">
        <f t="shared" si="2"/>
        <v>29</v>
      </c>
      <c r="D74" s="1">
        <f t="shared" si="3"/>
        <v>1</v>
      </c>
      <c r="BA74" s="1">
        <v>29</v>
      </c>
    </row>
    <row r="75" spans="1:53" x14ac:dyDescent="0.25">
      <c r="A75" s="1">
        <v>74</v>
      </c>
      <c r="B75" t="s">
        <v>838</v>
      </c>
      <c r="C75" s="1">
        <f t="shared" si="2"/>
        <v>29</v>
      </c>
      <c r="D75" s="1">
        <f t="shared" si="3"/>
        <v>1</v>
      </c>
      <c r="AV75" s="1">
        <v>29</v>
      </c>
      <c r="BA75" s="1"/>
    </row>
    <row r="76" spans="1:53" x14ac:dyDescent="0.25">
      <c r="A76" s="1">
        <v>75</v>
      </c>
      <c r="B76" t="s">
        <v>1073</v>
      </c>
      <c r="C76" s="1">
        <f t="shared" si="2"/>
        <v>28</v>
      </c>
      <c r="D76" s="1">
        <f t="shared" si="3"/>
        <v>1</v>
      </c>
      <c r="E76" s="1">
        <v>28</v>
      </c>
      <c r="BA76" s="1"/>
    </row>
    <row r="77" spans="1:53" x14ac:dyDescent="0.25">
      <c r="A77" s="1">
        <v>76</v>
      </c>
      <c r="B77" t="s">
        <v>1064</v>
      </c>
      <c r="C77" s="1">
        <f t="shared" si="2"/>
        <v>28</v>
      </c>
      <c r="D77" s="1">
        <f t="shared" si="3"/>
        <v>1</v>
      </c>
      <c r="F77" s="1">
        <v>28</v>
      </c>
      <c r="BA77" s="1"/>
    </row>
    <row r="78" spans="1:53" x14ac:dyDescent="0.25">
      <c r="A78" s="1">
        <v>77</v>
      </c>
      <c r="B78" t="s">
        <v>976</v>
      </c>
      <c r="C78" s="1">
        <f t="shared" si="2"/>
        <v>28</v>
      </c>
      <c r="D78" s="1">
        <f t="shared" si="3"/>
        <v>1</v>
      </c>
      <c r="V78" s="1">
        <v>28</v>
      </c>
      <c r="BA78" s="1"/>
    </row>
    <row r="79" spans="1:53" x14ac:dyDescent="0.25">
      <c r="A79" s="1">
        <v>78</v>
      </c>
      <c r="B79" t="s">
        <v>1054</v>
      </c>
      <c r="C79" s="1">
        <f t="shared" si="2"/>
        <v>27</v>
      </c>
      <c r="D79" s="1">
        <f t="shared" si="3"/>
        <v>1</v>
      </c>
      <c r="H79" s="1">
        <v>27</v>
      </c>
      <c r="BA79" s="1"/>
    </row>
    <row r="80" spans="1:53" x14ac:dyDescent="0.25">
      <c r="A80" s="1">
        <v>79</v>
      </c>
      <c r="B80" t="s">
        <v>1024</v>
      </c>
      <c r="C80" s="1">
        <f t="shared" si="2"/>
        <v>27</v>
      </c>
      <c r="D80" s="1">
        <f t="shared" si="3"/>
        <v>1</v>
      </c>
      <c r="M80" s="1">
        <v>27</v>
      </c>
      <c r="BA80" s="1"/>
    </row>
    <row r="81" spans="1:53" x14ac:dyDescent="0.25">
      <c r="A81" s="1">
        <v>80</v>
      </c>
      <c r="B81" t="s">
        <v>926</v>
      </c>
      <c r="C81" s="1">
        <f t="shared" si="2"/>
        <v>27</v>
      </c>
      <c r="D81" s="1">
        <f t="shared" si="3"/>
        <v>1</v>
      </c>
      <c r="AG81" s="1">
        <v>27</v>
      </c>
      <c r="BA81" s="1"/>
    </row>
    <row r="82" spans="1:53" x14ac:dyDescent="0.25">
      <c r="A82" s="1">
        <v>81</v>
      </c>
      <c r="B82" t="s">
        <v>885</v>
      </c>
      <c r="C82" s="1">
        <f t="shared" si="2"/>
        <v>27</v>
      </c>
      <c r="D82" s="1">
        <f t="shared" si="3"/>
        <v>2</v>
      </c>
      <c r="AA82" s="1">
        <v>13</v>
      </c>
      <c r="AM82" s="1">
        <v>14</v>
      </c>
      <c r="BA82" s="1"/>
    </row>
    <row r="83" spans="1:53" x14ac:dyDescent="0.25">
      <c r="A83" s="1">
        <v>82</v>
      </c>
      <c r="B83" t="s">
        <v>915</v>
      </c>
      <c r="C83" s="1">
        <f t="shared" si="2"/>
        <v>27</v>
      </c>
      <c r="D83" s="1">
        <f t="shared" si="3"/>
        <v>1</v>
      </c>
      <c r="AI83" s="1">
        <v>27</v>
      </c>
      <c r="BA83" s="1"/>
    </row>
    <row r="84" spans="1:53" x14ac:dyDescent="0.25">
      <c r="A84" s="1">
        <v>83</v>
      </c>
      <c r="B84" t="s">
        <v>1007</v>
      </c>
      <c r="C84" s="1">
        <f t="shared" si="2"/>
        <v>26</v>
      </c>
      <c r="D84" s="1">
        <f t="shared" si="3"/>
        <v>1</v>
      </c>
      <c r="O84" s="1">
        <v>26</v>
      </c>
      <c r="BA84" s="1"/>
    </row>
    <row r="85" spans="1:53" x14ac:dyDescent="0.25">
      <c r="A85" s="1">
        <v>84</v>
      </c>
      <c r="B85" t="s">
        <v>963</v>
      </c>
      <c r="C85" s="1">
        <f t="shared" si="2"/>
        <v>26</v>
      </c>
      <c r="D85" s="1">
        <f t="shared" si="3"/>
        <v>1</v>
      </c>
      <c r="Y85" s="1">
        <v>26</v>
      </c>
      <c r="BA85" s="1"/>
    </row>
    <row r="86" spans="1:53" x14ac:dyDescent="0.25">
      <c r="A86" s="1">
        <v>85</v>
      </c>
      <c r="B86" t="s">
        <v>1058</v>
      </c>
      <c r="C86" s="1">
        <f t="shared" si="2"/>
        <v>25</v>
      </c>
      <c r="D86" s="1">
        <f t="shared" si="3"/>
        <v>1</v>
      </c>
      <c r="G86" s="1">
        <v>25</v>
      </c>
      <c r="BA86" s="1"/>
    </row>
    <row r="87" spans="1:53" x14ac:dyDescent="0.25">
      <c r="A87" s="1">
        <v>86</v>
      </c>
      <c r="B87" t="s">
        <v>615</v>
      </c>
      <c r="C87" s="1">
        <f t="shared" si="2"/>
        <v>25</v>
      </c>
      <c r="D87" s="1">
        <f t="shared" si="3"/>
        <v>1</v>
      </c>
      <c r="H87" s="1">
        <v>25</v>
      </c>
      <c r="BA87" s="1"/>
    </row>
    <row r="88" spans="1:53" x14ac:dyDescent="0.25">
      <c r="A88" s="1">
        <v>87</v>
      </c>
      <c r="B88" t="s">
        <v>1043</v>
      </c>
      <c r="C88" s="1">
        <f t="shared" si="2"/>
        <v>25</v>
      </c>
      <c r="D88" s="1">
        <f t="shared" si="3"/>
        <v>1</v>
      </c>
      <c r="J88" s="1">
        <v>25</v>
      </c>
      <c r="BA88" s="1"/>
    </row>
    <row r="89" spans="1:53" x14ac:dyDescent="0.25">
      <c r="A89" s="1">
        <v>88</v>
      </c>
      <c r="B89" t="s">
        <v>948</v>
      </c>
      <c r="C89" s="1">
        <f t="shared" si="2"/>
        <v>25</v>
      </c>
      <c r="D89" s="1">
        <f t="shared" si="3"/>
        <v>1</v>
      </c>
      <c r="AC89" s="1">
        <v>25</v>
      </c>
      <c r="BA89" s="1"/>
    </row>
    <row r="90" spans="1:53" x14ac:dyDescent="0.25">
      <c r="A90" s="1">
        <v>89</v>
      </c>
      <c r="B90" t="s">
        <v>907</v>
      </c>
      <c r="C90" s="1">
        <f t="shared" si="2"/>
        <v>25</v>
      </c>
      <c r="D90" s="1">
        <f t="shared" si="3"/>
        <v>1</v>
      </c>
      <c r="AJ90" s="1">
        <v>25</v>
      </c>
      <c r="BA90" s="1"/>
    </row>
    <row r="91" spans="1:53" x14ac:dyDescent="0.25">
      <c r="A91" s="1">
        <v>90</v>
      </c>
      <c r="B91" t="s">
        <v>899</v>
      </c>
      <c r="C91" s="1">
        <f t="shared" si="2"/>
        <v>25</v>
      </c>
      <c r="D91" s="1">
        <f t="shared" si="3"/>
        <v>1</v>
      </c>
      <c r="AK91" s="1">
        <v>25</v>
      </c>
      <c r="BA91" s="1"/>
    </row>
    <row r="92" spans="1:53" x14ac:dyDescent="0.25">
      <c r="A92" s="1">
        <v>91</v>
      </c>
      <c r="B92" t="s">
        <v>848</v>
      </c>
      <c r="C92" s="1">
        <f t="shared" si="2"/>
        <v>25</v>
      </c>
      <c r="D92" s="1">
        <f t="shared" si="3"/>
        <v>1</v>
      </c>
      <c r="AT92" s="1">
        <v>25</v>
      </c>
      <c r="BA92" s="1"/>
    </row>
    <row r="93" spans="1:53" x14ac:dyDescent="0.25">
      <c r="A93" s="1">
        <v>92</v>
      </c>
      <c r="B93" t="s">
        <v>832</v>
      </c>
      <c r="C93" s="1">
        <f t="shared" si="2"/>
        <v>25</v>
      </c>
      <c r="D93" s="1">
        <f t="shared" si="3"/>
        <v>2</v>
      </c>
      <c r="AB93" s="1">
        <v>18</v>
      </c>
      <c r="AZ93" s="1">
        <v>7</v>
      </c>
      <c r="BA93" s="1"/>
    </row>
    <row r="94" spans="1:53" x14ac:dyDescent="0.25">
      <c r="A94" s="1">
        <v>93</v>
      </c>
      <c r="B94" t="s">
        <v>819</v>
      </c>
      <c r="C94" s="1">
        <f t="shared" si="2"/>
        <v>25</v>
      </c>
      <c r="D94" s="1">
        <f t="shared" si="3"/>
        <v>1</v>
      </c>
      <c r="AY94" s="1">
        <v>25</v>
      </c>
      <c r="BA94" s="1"/>
    </row>
    <row r="95" spans="1:53" x14ac:dyDescent="0.25">
      <c r="A95" s="1">
        <v>94</v>
      </c>
      <c r="B95" t="s">
        <v>802</v>
      </c>
      <c r="C95" s="1">
        <f t="shared" si="2"/>
        <v>25</v>
      </c>
      <c r="D95" s="1">
        <f t="shared" si="3"/>
        <v>1</v>
      </c>
      <c r="BA95" s="1">
        <v>25</v>
      </c>
    </row>
    <row r="96" spans="1:53" x14ac:dyDescent="0.25">
      <c r="A96" s="1">
        <v>95</v>
      </c>
      <c r="B96" t="s">
        <v>1059</v>
      </c>
      <c r="C96" s="1">
        <f t="shared" si="2"/>
        <v>24</v>
      </c>
      <c r="D96" s="1">
        <f t="shared" si="3"/>
        <v>1</v>
      </c>
      <c r="G96" s="1">
        <v>24</v>
      </c>
      <c r="BA96" s="1"/>
    </row>
    <row r="97" spans="1:53" x14ac:dyDescent="0.25">
      <c r="A97" s="1">
        <v>96</v>
      </c>
      <c r="B97" t="s">
        <v>917</v>
      </c>
      <c r="C97" s="1">
        <f t="shared" si="2"/>
        <v>24</v>
      </c>
      <c r="D97" s="1">
        <f t="shared" si="3"/>
        <v>1</v>
      </c>
      <c r="AI97" s="1">
        <v>24</v>
      </c>
      <c r="BA97" s="1"/>
    </row>
    <row r="98" spans="1:53" x14ac:dyDescent="0.25">
      <c r="A98" s="1">
        <v>97</v>
      </c>
      <c r="B98" t="s">
        <v>841</v>
      </c>
      <c r="C98" s="1">
        <f t="shared" si="2"/>
        <v>24</v>
      </c>
      <c r="D98" s="1">
        <f t="shared" si="3"/>
        <v>1</v>
      </c>
      <c r="AU98" s="1">
        <v>24</v>
      </c>
      <c r="BA98" s="1"/>
    </row>
    <row r="99" spans="1:53" x14ac:dyDescent="0.25">
      <c r="A99" s="1">
        <v>98</v>
      </c>
      <c r="B99" t="s">
        <v>91</v>
      </c>
      <c r="C99" s="1">
        <f t="shared" si="2"/>
        <v>24</v>
      </c>
      <c r="D99" s="1">
        <f t="shared" si="3"/>
        <v>1</v>
      </c>
      <c r="AJ99" s="1">
        <v>24</v>
      </c>
      <c r="BA99" s="1"/>
    </row>
    <row r="100" spans="1:53" x14ac:dyDescent="0.25">
      <c r="A100" s="1">
        <v>99</v>
      </c>
      <c r="B100" t="s">
        <v>974</v>
      </c>
      <c r="C100" s="1">
        <f t="shared" si="2"/>
        <v>24</v>
      </c>
      <c r="D100" s="1">
        <f t="shared" si="3"/>
        <v>2</v>
      </c>
      <c r="U100" s="1">
        <v>18</v>
      </c>
      <c r="V100" s="1">
        <v>6</v>
      </c>
      <c r="BA100" s="1"/>
    </row>
    <row r="101" spans="1:53" x14ac:dyDescent="0.25">
      <c r="A101" s="1">
        <v>100</v>
      </c>
      <c r="B101" t="s">
        <v>914</v>
      </c>
      <c r="C101" s="1">
        <f t="shared" si="2"/>
        <v>24</v>
      </c>
      <c r="D101" s="1">
        <f t="shared" si="3"/>
        <v>1</v>
      </c>
      <c r="AI101" s="1">
        <v>24</v>
      </c>
      <c r="BA101" s="1"/>
    </row>
    <row r="102" spans="1:53" x14ac:dyDescent="0.25">
      <c r="A102" s="1">
        <v>101</v>
      </c>
      <c r="B102" t="s">
        <v>864</v>
      </c>
      <c r="C102" s="1">
        <f t="shared" si="2"/>
        <v>24</v>
      </c>
      <c r="D102" s="1">
        <f t="shared" si="3"/>
        <v>1</v>
      </c>
      <c r="AQ102" s="1">
        <v>24</v>
      </c>
      <c r="BA102" s="1"/>
    </row>
    <row r="103" spans="1:53" x14ac:dyDescent="0.25">
      <c r="A103" s="1">
        <v>102</v>
      </c>
      <c r="B103" t="s">
        <v>1055</v>
      </c>
      <c r="C103" s="1">
        <f t="shared" si="2"/>
        <v>23</v>
      </c>
      <c r="D103" s="1">
        <f t="shared" si="3"/>
        <v>1</v>
      </c>
      <c r="H103" s="1">
        <v>23</v>
      </c>
      <c r="BA103" s="1"/>
    </row>
    <row r="104" spans="1:53" x14ac:dyDescent="0.25">
      <c r="A104" s="1">
        <v>103</v>
      </c>
      <c r="B104" t="s">
        <v>844</v>
      </c>
      <c r="C104" s="1">
        <f t="shared" si="2"/>
        <v>23</v>
      </c>
      <c r="D104" s="1">
        <f t="shared" si="3"/>
        <v>1</v>
      </c>
      <c r="AT104" s="1">
        <v>23</v>
      </c>
      <c r="BA104" s="1"/>
    </row>
    <row r="105" spans="1:53" x14ac:dyDescent="0.25">
      <c r="A105" s="1">
        <v>104</v>
      </c>
      <c r="B105" t="s">
        <v>957</v>
      </c>
      <c r="C105" s="1">
        <f t="shared" si="2"/>
        <v>23</v>
      </c>
      <c r="D105" s="1">
        <f t="shared" si="3"/>
        <v>1</v>
      </c>
      <c r="Z105" s="1">
        <v>23</v>
      </c>
      <c r="BA105" s="1"/>
    </row>
    <row r="106" spans="1:53" x14ac:dyDescent="0.25">
      <c r="A106" s="1">
        <v>105</v>
      </c>
      <c r="B106" t="s">
        <v>834</v>
      </c>
      <c r="C106" s="1">
        <f t="shared" si="2"/>
        <v>23</v>
      </c>
      <c r="D106" s="1">
        <f t="shared" si="3"/>
        <v>1</v>
      </c>
      <c r="AV106" s="1">
        <v>23</v>
      </c>
      <c r="BA106" s="1"/>
    </row>
    <row r="107" spans="1:53" x14ac:dyDescent="0.25">
      <c r="A107" s="1">
        <v>106</v>
      </c>
      <c r="B107" t="s">
        <v>849</v>
      </c>
      <c r="C107" s="1">
        <f t="shared" si="2"/>
        <v>23</v>
      </c>
      <c r="D107" s="1">
        <f t="shared" si="3"/>
        <v>1</v>
      </c>
      <c r="AT107" s="1">
        <v>23</v>
      </c>
      <c r="BA107" s="1"/>
    </row>
    <row r="108" spans="1:53" x14ac:dyDescent="0.25">
      <c r="A108" s="1">
        <v>107</v>
      </c>
      <c r="B108" t="s">
        <v>965</v>
      </c>
      <c r="C108" s="1">
        <f t="shared" si="2"/>
        <v>23</v>
      </c>
      <c r="D108" s="1">
        <f t="shared" si="3"/>
        <v>1</v>
      </c>
      <c r="X108" s="1">
        <v>23</v>
      </c>
      <c r="BA108" s="1"/>
    </row>
    <row r="109" spans="1:53" x14ac:dyDescent="0.25">
      <c r="A109" s="1">
        <v>108</v>
      </c>
      <c r="B109" t="s">
        <v>958</v>
      </c>
      <c r="C109" s="1">
        <f t="shared" si="2"/>
        <v>23</v>
      </c>
      <c r="D109" s="1">
        <f t="shared" si="3"/>
        <v>1</v>
      </c>
      <c r="Z109" s="1">
        <v>23</v>
      </c>
      <c r="BA109" s="1"/>
    </row>
    <row r="110" spans="1:53" x14ac:dyDescent="0.25">
      <c r="A110" s="1">
        <v>109</v>
      </c>
      <c r="B110" t="s">
        <v>234</v>
      </c>
      <c r="C110" s="1">
        <f t="shared" si="2"/>
        <v>23</v>
      </c>
      <c r="D110" s="1">
        <f t="shared" si="3"/>
        <v>1</v>
      </c>
      <c r="AU110" s="1">
        <v>23</v>
      </c>
      <c r="BA110" s="1"/>
    </row>
    <row r="111" spans="1:53" x14ac:dyDescent="0.25">
      <c r="A111" s="1">
        <v>110</v>
      </c>
      <c r="B111" t="s">
        <v>845</v>
      </c>
      <c r="C111" s="1">
        <f t="shared" si="2"/>
        <v>23</v>
      </c>
      <c r="D111" s="1">
        <f t="shared" si="3"/>
        <v>1</v>
      </c>
      <c r="AT111" s="1">
        <v>23</v>
      </c>
      <c r="BA111" s="1"/>
    </row>
    <row r="112" spans="1:53" x14ac:dyDescent="0.25">
      <c r="A112" s="1">
        <v>111</v>
      </c>
      <c r="B112" t="s">
        <v>1074</v>
      </c>
      <c r="C112" s="1">
        <f t="shared" si="2"/>
        <v>22</v>
      </c>
      <c r="D112" s="1">
        <f t="shared" si="3"/>
        <v>1</v>
      </c>
      <c r="E112" s="1">
        <v>22</v>
      </c>
      <c r="BA112" s="1"/>
    </row>
    <row r="113" spans="1:53" x14ac:dyDescent="0.25">
      <c r="A113" s="1">
        <v>112</v>
      </c>
      <c r="B113" t="s">
        <v>1066</v>
      </c>
      <c r="C113" s="1">
        <f t="shared" si="2"/>
        <v>22</v>
      </c>
      <c r="D113" s="1">
        <f t="shared" si="3"/>
        <v>1</v>
      </c>
      <c r="F113" s="1">
        <v>22</v>
      </c>
      <c r="BA113" s="1"/>
    </row>
    <row r="114" spans="1:53" x14ac:dyDescent="0.25">
      <c r="A114" s="1">
        <v>113</v>
      </c>
      <c r="B114" t="s">
        <v>1067</v>
      </c>
      <c r="C114" s="1">
        <f t="shared" si="2"/>
        <v>22</v>
      </c>
      <c r="D114" s="1">
        <f t="shared" si="3"/>
        <v>1</v>
      </c>
      <c r="F114" s="1">
        <v>22</v>
      </c>
      <c r="BA114" s="1"/>
    </row>
    <row r="115" spans="1:53" x14ac:dyDescent="0.25">
      <c r="A115" s="1">
        <v>114</v>
      </c>
      <c r="B115" t="s">
        <v>1053</v>
      </c>
      <c r="C115" s="1">
        <f t="shared" si="2"/>
        <v>22</v>
      </c>
      <c r="D115" s="1">
        <f t="shared" si="3"/>
        <v>1</v>
      </c>
      <c r="H115" s="1">
        <v>22</v>
      </c>
      <c r="BA115" s="1"/>
    </row>
    <row r="116" spans="1:53" x14ac:dyDescent="0.25">
      <c r="A116" s="1">
        <v>115</v>
      </c>
      <c r="B116" t="s">
        <v>298</v>
      </c>
      <c r="C116" s="1">
        <f t="shared" si="2"/>
        <v>22</v>
      </c>
      <c r="D116" s="1">
        <f t="shared" si="3"/>
        <v>1</v>
      </c>
      <c r="O116" s="1">
        <v>22</v>
      </c>
      <c r="BA116" s="1"/>
    </row>
    <row r="117" spans="1:53" x14ac:dyDescent="0.25">
      <c r="A117" s="1">
        <v>116</v>
      </c>
      <c r="B117" s="54" t="s">
        <v>1014</v>
      </c>
      <c r="C117" s="1">
        <f t="shared" si="2"/>
        <v>22</v>
      </c>
      <c r="D117" s="1">
        <f t="shared" si="3"/>
        <v>1</v>
      </c>
      <c r="P117" s="1">
        <v>22</v>
      </c>
      <c r="BA117" s="1"/>
    </row>
    <row r="118" spans="1:53" x14ac:dyDescent="0.25">
      <c r="A118" s="1">
        <v>117</v>
      </c>
      <c r="B118" t="s">
        <v>857</v>
      </c>
      <c r="C118" s="1">
        <f t="shared" si="2"/>
        <v>22</v>
      </c>
      <c r="D118" s="1">
        <f t="shared" si="3"/>
        <v>1</v>
      </c>
      <c r="AR118" s="1">
        <v>22</v>
      </c>
      <c r="BA118" s="1"/>
    </row>
    <row r="119" spans="1:53" x14ac:dyDescent="0.25">
      <c r="A119" s="1">
        <v>118</v>
      </c>
      <c r="B119" t="s">
        <v>86</v>
      </c>
      <c r="C119" s="1">
        <f t="shared" si="2"/>
        <v>22</v>
      </c>
      <c r="D119" s="1">
        <f t="shared" si="3"/>
        <v>1</v>
      </c>
      <c r="AW119" s="1">
        <v>22</v>
      </c>
      <c r="BA119" s="1"/>
    </row>
    <row r="120" spans="1:53" x14ac:dyDescent="0.25">
      <c r="A120" s="1">
        <v>119</v>
      </c>
      <c r="B120" t="s">
        <v>897</v>
      </c>
      <c r="C120" s="1">
        <f t="shared" si="2"/>
        <v>22</v>
      </c>
      <c r="D120" s="1">
        <f t="shared" si="3"/>
        <v>1</v>
      </c>
      <c r="AL120" s="1">
        <v>22</v>
      </c>
      <c r="BA120" s="1"/>
    </row>
    <row r="121" spans="1:53" x14ac:dyDescent="0.25">
      <c r="A121" s="1">
        <v>120</v>
      </c>
      <c r="B121" t="s">
        <v>936</v>
      </c>
      <c r="C121" s="1">
        <f t="shared" si="2"/>
        <v>22</v>
      </c>
      <c r="D121" s="1">
        <f t="shared" si="3"/>
        <v>1</v>
      </c>
      <c r="AF121" s="1">
        <v>22</v>
      </c>
      <c r="BA121" s="1"/>
    </row>
    <row r="122" spans="1:53" x14ac:dyDescent="0.25">
      <c r="A122" s="1">
        <v>121</v>
      </c>
      <c r="B122" t="s">
        <v>1065</v>
      </c>
      <c r="C122" s="1">
        <f t="shared" si="2"/>
        <v>21</v>
      </c>
      <c r="D122" s="1">
        <f t="shared" si="3"/>
        <v>1</v>
      </c>
      <c r="F122" s="1">
        <v>21</v>
      </c>
      <c r="BA122" s="1"/>
    </row>
    <row r="123" spans="1:53" x14ac:dyDescent="0.25">
      <c r="A123" s="1">
        <v>122</v>
      </c>
      <c r="B123" t="s">
        <v>1060</v>
      </c>
      <c r="C123" s="1">
        <f t="shared" si="2"/>
        <v>21</v>
      </c>
      <c r="D123" s="1">
        <f t="shared" si="3"/>
        <v>1</v>
      </c>
      <c r="G123" s="1">
        <v>21</v>
      </c>
      <c r="BA123" s="1"/>
    </row>
    <row r="124" spans="1:53" x14ac:dyDescent="0.25">
      <c r="A124" s="1">
        <v>123</v>
      </c>
      <c r="B124" t="s">
        <v>1061</v>
      </c>
      <c r="C124" s="1">
        <f t="shared" si="2"/>
        <v>21</v>
      </c>
      <c r="D124" s="1">
        <f t="shared" si="3"/>
        <v>1</v>
      </c>
      <c r="G124" s="1">
        <v>21</v>
      </c>
      <c r="BA124" s="1"/>
    </row>
    <row r="125" spans="1:53" x14ac:dyDescent="0.25">
      <c r="A125" s="1">
        <v>124</v>
      </c>
      <c r="B125" t="s">
        <v>1035</v>
      </c>
      <c r="C125" s="1">
        <f t="shared" si="2"/>
        <v>21</v>
      </c>
      <c r="D125" s="1">
        <f t="shared" si="3"/>
        <v>1</v>
      </c>
      <c r="K125" s="1">
        <v>21</v>
      </c>
      <c r="BA125" s="1"/>
    </row>
    <row r="126" spans="1:53" x14ac:dyDescent="0.25">
      <c r="A126" s="1">
        <v>125</v>
      </c>
      <c r="B126" t="s">
        <v>1027</v>
      </c>
      <c r="C126" s="1">
        <f t="shared" si="2"/>
        <v>21</v>
      </c>
      <c r="D126" s="1">
        <f t="shared" si="3"/>
        <v>1</v>
      </c>
      <c r="M126" s="1">
        <v>21</v>
      </c>
      <c r="BA126" s="1"/>
    </row>
    <row r="127" spans="1:53" x14ac:dyDescent="0.25">
      <c r="A127" s="1">
        <v>126</v>
      </c>
      <c r="B127" t="s">
        <v>876</v>
      </c>
      <c r="C127" s="1">
        <f t="shared" si="2"/>
        <v>21</v>
      </c>
      <c r="D127" s="1">
        <f t="shared" si="3"/>
        <v>1</v>
      </c>
      <c r="AO127" s="1">
        <v>21</v>
      </c>
      <c r="BA127" s="1"/>
    </row>
    <row r="128" spans="1:53" x14ac:dyDescent="0.25">
      <c r="A128" s="1">
        <v>127</v>
      </c>
      <c r="B128" t="s">
        <v>943</v>
      </c>
      <c r="C128" s="1">
        <f t="shared" si="2"/>
        <v>21</v>
      </c>
      <c r="D128" s="1">
        <f t="shared" si="3"/>
        <v>1</v>
      </c>
      <c r="AD128" s="1">
        <v>21</v>
      </c>
      <c r="BA128" s="1"/>
    </row>
    <row r="129" spans="1:53" x14ac:dyDescent="0.25">
      <c r="A129" s="1">
        <v>128</v>
      </c>
      <c r="B129" t="s">
        <v>970</v>
      </c>
      <c r="C129" s="1">
        <f t="shared" si="2"/>
        <v>21</v>
      </c>
      <c r="D129" s="1">
        <f t="shared" si="3"/>
        <v>1</v>
      </c>
      <c r="W129" s="1">
        <v>21</v>
      </c>
      <c r="BA129" s="1"/>
    </row>
    <row r="130" spans="1:53" x14ac:dyDescent="0.25">
      <c r="A130" s="1">
        <v>129</v>
      </c>
      <c r="B130" t="s">
        <v>961</v>
      </c>
      <c r="C130" s="1">
        <f t="shared" ref="C130:C193" si="4">SUM(E130:BA130)</f>
        <v>21</v>
      </c>
      <c r="D130" s="1">
        <f t="shared" ref="D130:D193" si="5">COUNT(E130:BA130)</f>
        <v>1</v>
      </c>
      <c r="Y130" s="1">
        <v>21</v>
      </c>
      <c r="BA130" s="1"/>
    </row>
    <row r="131" spans="1:53" x14ac:dyDescent="0.25">
      <c r="A131" s="1">
        <v>130</v>
      </c>
      <c r="B131" t="s">
        <v>837</v>
      </c>
      <c r="C131" s="1">
        <f t="shared" si="4"/>
        <v>21</v>
      </c>
      <c r="D131" s="1">
        <f t="shared" si="5"/>
        <v>1</v>
      </c>
      <c r="AV131" s="1">
        <v>21</v>
      </c>
      <c r="BA131" s="1"/>
    </row>
    <row r="132" spans="1:53" x14ac:dyDescent="0.25">
      <c r="A132" s="1">
        <v>131</v>
      </c>
      <c r="B132" t="s">
        <v>875</v>
      </c>
      <c r="C132" s="1">
        <f t="shared" si="4"/>
        <v>21</v>
      </c>
      <c r="D132" s="1">
        <f t="shared" si="5"/>
        <v>1</v>
      </c>
      <c r="AO132" s="1">
        <v>21</v>
      </c>
      <c r="BA132" s="1"/>
    </row>
    <row r="133" spans="1:53" x14ac:dyDescent="0.25">
      <c r="A133" s="1">
        <v>132</v>
      </c>
      <c r="B133" t="s">
        <v>959</v>
      </c>
      <c r="C133" s="1">
        <f t="shared" si="4"/>
        <v>21</v>
      </c>
      <c r="D133" s="1">
        <f t="shared" si="5"/>
        <v>1</v>
      </c>
      <c r="Z133" s="1">
        <v>21</v>
      </c>
      <c r="BA133" s="1"/>
    </row>
    <row r="134" spans="1:53" x14ac:dyDescent="0.25">
      <c r="A134" s="1">
        <v>133</v>
      </c>
      <c r="B134" t="s">
        <v>968</v>
      </c>
      <c r="C134" s="1">
        <f t="shared" si="4"/>
        <v>21</v>
      </c>
      <c r="D134" s="1">
        <f t="shared" si="5"/>
        <v>1</v>
      </c>
      <c r="W134" s="1">
        <v>21</v>
      </c>
      <c r="BA134" s="1"/>
    </row>
    <row r="135" spans="1:53" x14ac:dyDescent="0.25">
      <c r="A135" s="1">
        <v>134</v>
      </c>
      <c r="B135" t="s">
        <v>939</v>
      </c>
      <c r="C135" s="1">
        <f t="shared" si="4"/>
        <v>21</v>
      </c>
      <c r="D135" s="1">
        <f t="shared" si="5"/>
        <v>1</v>
      </c>
      <c r="AE135" s="1">
        <v>21</v>
      </c>
      <c r="BA135" s="1"/>
    </row>
    <row r="136" spans="1:53" x14ac:dyDescent="0.25">
      <c r="A136" s="1">
        <v>135</v>
      </c>
      <c r="B136" t="s">
        <v>934</v>
      </c>
      <c r="C136" s="1">
        <f t="shared" si="4"/>
        <v>21</v>
      </c>
      <c r="D136" s="1">
        <f t="shared" si="5"/>
        <v>1</v>
      </c>
      <c r="AF136" s="1">
        <v>21</v>
      </c>
      <c r="BA136" s="1"/>
    </row>
    <row r="137" spans="1:53" x14ac:dyDescent="0.25">
      <c r="A137" s="1">
        <v>136</v>
      </c>
      <c r="B137" t="s">
        <v>755</v>
      </c>
      <c r="C137" s="1">
        <f t="shared" si="4"/>
        <v>21</v>
      </c>
      <c r="D137" s="1">
        <f t="shared" si="5"/>
        <v>1</v>
      </c>
      <c r="AX137" s="1">
        <v>21</v>
      </c>
      <c r="BA137" s="1"/>
    </row>
    <row r="138" spans="1:53" x14ac:dyDescent="0.25">
      <c r="A138" s="1">
        <v>137</v>
      </c>
      <c r="B138" t="s">
        <v>1034</v>
      </c>
      <c r="C138" s="1">
        <f t="shared" si="4"/>
        <v>20</v>
      </c>
      <c r="D138" s="1">
        <f t="shared" si="5"/>
        <v>1</v>
      </c>
      <c r="K138" s="1">
        <v>20</v>
      </c>
      <c r="BA138" s="1"/>
    </row>
    <row r="139" spans="1:53" x14ac:dyDescent="0.25">
      <c r="A139" s="1">
        <v>138</v>
      </c>
      <c r="B139" t="s">
        <v>871</v>
      </c>
      <c r="C139" s="1">
        <f t="shared" si="4"/>
        <v>20</v>
      </c>
      <c r="D139" s="1">
        <f t="shared" si="5"/>
        <v>1</v>
      </c>
      <c r="AP139" s="1">
        <v>20</v>
      </c>
      <c r="BA139" s="1"/>
    </row>
    <row r="140" spans="1:53" x14ac:dyDescent="0.25">
      <c r="A140" s="1">
        <v>139</v>
      </c>
      <c r="B140" t="s">
        <v>945</v>
      </c>
      <c r="C140" s="1">
        <f t="shared" si="4"/>
        <v>20</v>
      </c>
      <c r="D140" s="1">
        <f t="shared" si="5"/>
        <v>1</v>
      </c>
      <c r="AC140" s="1">
        <v>20</v>
      </c>
      <c r="BA140" s="1"/>
    </row>
    <row r="141" spans="1:53" x14ac:dyDescent="0.25">
      <c r="A141" s="1">
        <v>140</v>
      </c>
      <c r="B141" t="s">
        <v>846</v>
      </c>
      <c r="C141" s="1">
        <f t="shared" si="4"/>
        <v>20</v>
      </c>
      <c r="D141" s="1">
        <f t="shared" si="5"/>
        <v>1</v>
      </c>
      <c r="AT141" s="1">
        <v>20</v>
      </c>
      <c r="BA141" s="1"/>
    </row>
    <row r="142" spans="1:53" x14ac:dyDescent="0.25">
      <c r="A142" s="1">
        <v>141</v>
      </c>
      <c r="B142" t="s">
        <v>836</v>
      </c>
      <c r="C142" s="1">
        <f t="shared" si="4"/>
        <v>20</v>
      </c>
      <c r="D142" s="1">
        <f t="shared" si="5"/>
        <v>1</v>
      </c>
      <c r="AV142" s="1">
        <v>20</v>
      </c>
      <c r="BA142" s="1"/>
    </row>
    <row r="143" spans="1:53" x14ac:dyDescent="0.25">
      <c r="A143" s="1">
        <v>142</v>
      </c>
      <c r="B143" t="s">
        <v>829</v>
      </c>
      <c r="C143" s="1">
        <f t="shared" si="4"/>
        <v>20</v>
      </c>
      <c r="D143" s="1">
        <f t="shared" si="5"/>
        <v>1</v>
      </c>
      <c r="AW143" s="1">
        <v>20</v>
      </c>
      <c r="BA143" s="1"/>
    </row>
    <row r="144" spans="1:53" x14ac:dyDescent="0.25">
      <c r="A144" s="1">
        <v>143</v>
      </c>
      <c r="B144" t="s">
        <v>916</v>
      </c>
      <c r="C144" s="1">
        <f t="shared" si="4"/>
        <v>20</v>
      </c>
      <c r="D144" s="1">
        <f t="shared" si="5"/>
        <v>1</v>
      </c>
      <c r="AI144" s="1">
        <v>20</v>
      </c>
      <c r="BA144" s="1"/>
    </row>
    <row r="145" spans="1:53" x14ac:dyDescent="0.25">
      <c r="A145" s="1">
        <v>144</v>
      </c>
      <c r="B145" t="s">
        <v>904</v>
      </c>
      <c r="C145" s="1">
        <f t="shared" si="4"/>
        <v>20</v>
      </c>
      <c r="D145" s="1">
        <f t="shared" si="5"/>
        <v>1</v>
      </c>
      <c r="AJ145" s="1">
        <v>20</v>
      </c>
      <c r="BA145" s="1"/>
    </row>
    <row r="146" spans="1:53" x14ac:dyDescent="0.25">
      <c r="A146" s="1">
        <v>145</v>
      </c>
      <c r="B146" t="s">
        <v>830</v>
      </c>
      <c r="C146" s="1">
        <f t="shared" si="4"/>
        <v>20</v>
      </c>
      <c r="D146" s="1">
        <f t="shared" si="5"/>
        <v>1</v>
      </c>
      <c r="AW146" s="1">
        <v>20</v>
      </c>
      <c r="BA146" s="1"/>
    </row>
    <row r="147" spans="1:53" x14ac:dyDescent="0.25">
      <c r="A147" s="1">
        <v>146</v>
      </c>
      <c r="B147" t="s">
        <v>1075</v>
      </c>
      <c r="C147" s="1">
        <f t="shared" si="4"/>
        <v>19</v>
      </c>
      <c r="D147" s="1">
        <f t="shared" si="5"/>
        <v>1</v>
      </c>
      <c r="E147" s="1">
        <v>19</v>
      </c>
      <c r="BA147" s="1"/>
    </row>
    <row r="148" spans="1:53" x14ac:dyDescent="0.25">
      <c r="A148" s="1">
        <v>147</v>
      </c>
      <c r="B148" t="s">
        <v>1040</v>
      </c>
      <c r="C148" s="1">
        <f t="shared" si="4"/>
        <v>19</v>
      </c>
      <c r="D148" s="1">
        <f t="shared" si="5"/>
        <v>1</v>
      </c>
      <c r="J148" s="1">
        <v>19</v>
      </c>
      <c r="BA148" s="1"/>
    </row>
    <row r="149" spans="1:53" x14ac:dyDescent="0.25">
      <c r="A149" s="1">
        <v>148</v>
      </c>
      <c r="B149" t="s">
        <v>1042</v>
      </c>
      <c r="C149" s="1">
        <f t="shared" si="4"/>
        <v>19</v>
      </c>
      <c r="D149" s="1">
        <f t="shared" si="5"/>
        <v>1</v>
      </c>
      <c r="J149" s="1">
        <v>19</v>
      </c>
      <c r="BA149" s="1"/>
    </row>
    <row r="150" spans="1:53" x14ac:dyDescent="0.25">
      <c r="A150" s="1">
        <v>149</v>
      </c>
      <c r="B150" t="s">
        <v>946</v>
      </c>
      <c r="C150" s="1">
        <f t="shared" si="4"/>
        <v>19</v>
      </c>
      <c r="D150" s="1">
        <f t="shared" si="5"/>
        <v>1</v>
      </c>
      <c r="AC150" s="1">
        <v>19</v>
      </c>
      <c r="BA150" s="1"/>
    </row>
    <row r="151" spans="1:53" x14ac:dyDescent="0.25">
      <c r="A151" s="1">
        <v>150</v>
      </c>
      <c r="B151" t="s">
        <v>1047</v>
      </c>
      <c r="C151" s="1">
        <f t="shared" si="4"/>
        <v>18</v>
      </c>
      <c r="D151" s="1">
        <f t="shared" si="5"/>
        <v>1</v>
      </c>
      <c r="I151" s="1">
        <v>18</v>
      </c>
      <c r="BA151" s="1"/>
    </row>
    <row r="152" spans="1:53" x14ac:dyDescent="0.25">
      <c r="A152" s="1">
        <v>151</v>
      </c>
      <c r="B152" t="s">
        <v>1025</v>
      </c>
      <c r="C152" s="1">
        <f t="shared" si="4"/>
        <v>18</v>
      </c>
      <c r="D152" s="1">
        <f t="shared" si="5"/>
        <v>1</v>
      </c>
      <c r="M152" s="1">
        <v>18</v>
      </c>
      <c r="BA152" s="1"/>
    </row>
    <row r="153" spans="1:53" x14ac:dyDescent="0.25">
      <c r="A153" s="1">
        <v>152</v>
      </c>
      <c r="B153" t="s">
        <v>1019</v>
      </c>
      <c r="C153" s="1">
        <f t="shared" si="4"/>
        <v>18</v>
      </c>
      <c r="D153" s="1">
        <f t="shared" si="5"/>
        <v>1</v>
      </c>
      <c r="N153" s="1">
        <v>18</v>
      </c>
      <c r="BA153" s="1"/>
    </row>
    <row r="154" spans="1:53" x14ac:dyDescent="0.25">
      <c r="A154" s="1">
        <v>153</v>
      </c>
      <c r="B154" t="s">
        <v>1010</v>
      </c>
      <c r="C154" s="1">
        <f t="shared" si="4"/>
        <v>18</v>
      </c>
      <c r="D154" s="1">
        <f t="shared" si="5"/>
        <v>1</v>
      </c>
      <c r="O154" s="1">
        <v>18</v>
      </c>
      <c r="BA154" s="1"/>
    </row>
    <row r="155" spans="1:53" x14ac:dyDescent="0.25">
      <c r="A155" s="1">
        <v>154</v>
      </c>
      <c r="B155" t="s">
        <v>1001</v>
      </c>
      <c r="C155" s="1">
        <f t="shared" si="4"/>
        <v>18</v>
      </c>
      <c r="D155" s="1">
        <f t="shared" si="5"/>
        <v>1</v>
      </c>
      <c r="Q155" s="1">
        <v>18</v>
      </c>
      <c r="BA155" s="1"/>
    </row>
    <row r="156" spans="1:53" x14ac:dyDescent="0.25">
      <c r="A156" s="1">
        <v>155</v>
      </c>
      <c r="B156" t="s">
        <v>977</v>
      </c>
      <c r="C156" s="1">
        <f t="shared" si="4"/>
        <v>18</v>
      </c>
      <c r="D156" s="1">
        <f t="shared" si="5"/>
        <v>1</v>
      </c>
      <c r="U156" s="1">
        <v>18</v>
      </c>
      <c r="BA156" s="1"/>
    </row>
    <row r="157" spans="1:53" x14ac:dyDescent="0.25">
      <c r="A157" s="1">
        <v>156</v>
      </c>
      <c r="B157" t="s">
        <v>929</v>
      </c>
      <c r="C157" s="1">
        <f t="shared" si="4"/>
        <v>18</v>
      </c>
      <c r="D157" s="1">
        <f t="shared" si="5"/>
        <v>1</v>
      </c>
      <c r="AG157" s="1">
        <v>18</v>
      </c>
      <c r="BA157" s="1"/>
    </row>
    <row r="158" spans="1:53" x14ac:dyDescent="0.25">
      <c r="A158" s="1">
        <v>157</v>
      </c>
      <c r="B158" t="s">
        <v>812</v>
      </c>
      <c r="C158" s="1">
        <f t="shared" si="4"/>
        <v>18</v>
      </c>
      <c r="D158" s="1">
        <f t="shared" si="5"/>
        <v>1</v>
      </c>
      <c r="AZ158" s="1">
        <v>18</v>
      </c>
      <c r="BA158" s="1"/>
    </row>
    <row r="159" spans="1:53" x14ac:dyDescent="0.25">
      <c r="A159" s="1">
        <v>158</v>
      </c>
      <c r="B159" t="s">
        <v>960</v>
      </c>
      <c r="C159" s="1">
        <f t="shared" si="4"/>
        <v>18</v>
      </c>
      <c r="D159" s="1">
        <f t="shared" si="5"/>
        <v>1</v>
      </c>
      <c r="Z159" s="1">
        <v>18</v>
      </c>
      <c r="BA159" s="1"/>
    </row>
    <row r="160" spans="1:53" x14ac:dyDescent="0.25">
      <c r="A160" s="1">
        <v>159</v>
      </c>
      <c r="B160" t="s">
        <v>947</v>
      </c>
      <c r="C160" s="1">
        <f t="shared" si="4"/>
        <v>18</v>
      </c>
      <c r="D160" s="1">
        <f t="shared" si="5"/>
        <v>1</v>
      </c>
      <c r="AC160" s="1">
        <v>18</v>
      </c>
      <c r="BA160" s="1"/>
    </row>
    <row r="161" spans="1:53" x14ac:dyDescent="0.25">
      <c r="A161" s="1">
        <v>160</v>
      </c>
      <c r="B161" t="s">
        <v>814</v>
      </c>
      <c r="C161" s="1">
        <f t="shared" si="4"/>
        <v>18</v>
      </c>
      <c r="D161" s="1">
        <f t="shared" si="5"/>
        <v>1</v>
      </c>
      <c r="AZ161" s="1">
        <v>18</v>
      </c>
      <c r="BA161" s="1"/>
    </row>
    <row r="162" spans="1:53" x14ac:dyDescent="0.25">
      <c r="A162" s="1">
        <v>161</v>
      </c>
      <c r="B162" t="s">
        <v>881</v>
      </c>
      <c r="C162" s="1">
        <f t="shared" si="4"/>
        <v>18</v>
      </c>
      <c r="D162" s="1">
        <f t="shared" si="5"/>
        <v>1</v>
      </c>
      <c r="AN162" s="1">
        <v>18</v>
      </c>
      <c r="BA162" s="1"/>
    </row>
    <row r="163" spans="1:53" x14ac:dyDescent="0.25">
      <c r="A163" s="1">
        <v>162</v>
      </c>
      <c r="B163" t="s">
        <v>851</v>
      </c>
      <c r="C163" s="1">
        <f t="shared" si="4"/>
        <v>18</v>
      </c>
      <c r="D163" s="1">
        <f t="shared" si="5"/>
        <v>1</v>
      </c>
      <c r="AS163" s="1">
        <v>18</v>
      </c>
      <c r="BA163" s="1"/>
    </row>
    <row r="164" spans="1:53" x14ac:dyDescent="0.25">
      <c r="A164" s="1">
        <v>163</v>
      </c>
      <c r="B164" t="s">
        <v>927</v>
      </c>
      <c r="C164" s="1">
        <f t="shared" si="4"/>
        <v>18</v>
      </c>
      <c r="D164" s="1">
        <f t="shared" si="5"/>
        <v>1</v>
      </c>
      <c r="AG164" s="1">
        <v>18</v>
      </c>
      <c r="BA164" s="1"/>
    </row>
    <row r="165" spans="1:53" x14ac:dyDescent="0.25">
      <c r="A165" s="1">
        <v>164</v>
      </c>
      <c r="B165" t="s">
        <v>1002</v>
      </c>
      <c r="C165" s="1">
        <f t="shared" si="4"/>
        <v>17</v>
      </c>
      <c r="D165" s="1">
        <f t="shared" si="5"/>
        <v>1</v>
      </c>
      <c r="Q165" s="1">
        <v>17</v>
      </c>
      <c r="BA165" s="1"/>
    </row>
    <row r="166" spans="1:53" x14ac:dyDescent="0.25">
      <c r="A166" s="1">
        <v>165</v>
      </c>
      <c r="B166" t="s">
        <v>997</v>
      </c>
      <c r="C166" s="1">
        <f t="shared" si="4"/>
        <v>17</v>
      </c>
      <c r="D166" s="1">
        <f t="shared" si="5"/>
        <v>1</v>
      </c>
      <c r="R166" s="1">
        <v>17</v>
      </c>
      <c r="BA166" s="1"/>
    </row>
    <row r="167" spans="1:53" x14ac:dyDescent="0.25">
      <c r="A167" s="1">
        <v>166</v>
      </c>
      <c r="B167" t="s">
        <v>995</v>
      </c>
      <c r="C167" s="1">
        <f t="shared" si="4"/>
        <v>17</v>
      </c>
      <c r="D167" s="1">
        <f t="shared" si="5"/>
        <v>1</v>
      </c>
      <c r="R167" s="1">
        <v>17</v>
      </c>
      <c r="BA167" s="1"/>
    </row>
    <row r="168" spans="1:53" x14ac:dyDescent="0.25">
      <c r="A168" s="1">
        <v>167</v>
      </c>
      <c r="B168" t="s">
        <v>808</v>
      </c>
      <c r="C168" s="1">
        <f t="shared" si="4"/>
        <v>17</v>
      </c>
      <c r="D168" s="1">
        <f t="shared" si="5"/>
        <v>1</v>
      </c>
      <c r="BA168" s="1">
        <v>17</v>
      </c>
    </row>
    <row r="169" spans="1:53" x14ac:dyDescent="0.25">
      <c r="A169" s="1">
        <v>168</v>
      </c>
      <c r="B169" s="54" t="s">
        <v>852</v>
      </c>
      <c r="C169" s="1">
        <f t="shared" si="4"/>
        <v>17</v>
      </c>
      <c r="D169" s="1">
        <f t="shared" si="5"/>
        <v>1</v>
      </c>
      <c r="AS169" s="1">
        <v>17</v>
      </c>
      <c r="BA169" s="1"/>
    </row>
    <row r="170" spans="1:53" x14ac:dyDescent="0.25">
      <c r="A170" s="1">
        <v>169</v>
      </c>
      <c r="B170" t="s">
        <v>933</v>
      </c>
      <c r="C170" s="1">
        <f t="shared" si="4"/>
        <v>17</v>
      </c>
      <c r="D170" s="1">
        <f t="shared" si="5"/>
        <v>1</v>
      </c>
      <c r="AF170" s="1">
        <v>17</v>
      </c>
      <c r="BA170" s="1"/>
    </row>
    <row r="171" spans="1:53" x14ac:dyDescent="0.25">
      <c r="A171" s="1">
        <v>170</v>
      </c>
      <c r="B171" t="s">
        <v>831</v>
      </c>
      <c r="C171" s="1">
        <f t="shared" si="4"/>
        <v>17</v>
      </c>
      <c r="D171" s="1">
        <f t="shared" si="5"/>
        <v>1</v>
      </c>
      <c r="AW171" s="1">
        <v>17</v>
      </c>
      <c r="BA171" s="1"/>
    </row>
    <row r="172" spans="1:53" x14ac:dyDescent="0.25">
      <c r="A172" s="1">
        <v>171</v>
      </c>
      <c r="B172" t="s">
        <v>416</v>
      </c>
      <c r="C172" s="1">
        <f t="shared" si="4"/>
        <v>17</v>
      </c>
      <c r="D172" s="1">
        <f t="shared" si="5"/>
        <v>1</v>
      </c>
      <c r="AJ172" s="1">
        <v>17</v>
      </c>
      <c r="BA172" s="1"/>
    </row>
    <row r="173" spans="1:53" x14ac:dyDescent="0.25">
      <c r="A173" s="1">
        <v>172</v>
      </c>
      <c r="B173" t="s">
        <v>984</v>
      </c>
      <c r="C173" s="1">
        <f t="shared" si="4"/>
        <v>17</v>
      </c>
      <c r="D173" s="1">
        <f t="shared" si="5"/>
        <v>1</v>
      </c>
      <c r="T173" s="1">
        <v>17</v>
      </c>
      <c r="BA173" s="1"/>
    </row>
    <row r="174" spans="1:53" x14ac:dyDescent="0.25">
      <c r="A174" s="1">
        <v>173</v>
      </c>
      <c r="B174" t="s">
        <v>909</v>
      </c>
      <c r="C174" s="1">
        <f t="shared" si="4"/>
        <v>17</v>
      </c>
      <c r="D174" s="1">
        <f t="shared" si="5"/>
        <v>1</v>
      </c>
      <c r="AJ174" s="1">
        <v>17</v>
      </c>
      <c r="BA174" s="1"/>
    </row>
    <row r="175" spans="1:53" x14ac:dyDescent="0.25">
      <c r="A175" s="1">
        <v>174</v>
      </c>
      <c r="B175" t="s">
        <v>803</v>
      </c>
      <c r="C175" s="1">
        <f t="shared" si="4"/>
        <v>17</v>
      </c>
      <c r="D175" s="1">
        <f t="shared" si="5"/>
        <v>1</v>
      </c>
      <c r="BA175" s="1">
        <v>17</v>
      </c>
    </row>
    <row r="176" spans="1:53" x14ac:dyDescent="0.25">
      <c r="A176" s="1">
        <v>175</v>
      </c>
      <c r="B176" t="s">
        <v>920</v>
      </c>
      <c r="C176" s="1">
        <f t="shared" si="4"/>
        <v>17</v>
      </c>
      <c r="D176" s="1">
        <f t="shared" si="5"/>
        <v>1</v>
      </c>
      <c r="AH176" s="1">
        <v>17</v>
      </c>
      <c r="BA176" s="1"/>
    </row>
    <row r="177" spans="1:53" x14ac:dyDescent="0.25">
      <c r="A177" s="1">
        <v>176</v>
      </c>
      <c r="B177" t="s">
        <v>987</v>
      </c>
      <c r="C177" s="1">
        <f t="shared" si="4"/>
        <v>17</v>
      </c>
      <c r="D177" s="1">
        <f t="shared" si="5"/>
        <v>1</v>
      </c>
      <c r="T177" s="1">
        <v>17</v>
      </c>
      <c r="BA177" s="1"/>
    </row>
    <row r="178" spans="1:53" x14ac:dyDescent="0.25">
      <c r="A178" s="1">
        <v>177</v>
      </c>
      <c r="B178" t="s">
        <v>847</v>
      </c>
      <c r="C178" s="1">
        <f t="shared" si="4"/>
        <v>17</v>
      </c>
      <c r="D178" s="1">
        <f t="shared" si="5"/>
        <v>1</v>
      </c>
      <c r="AT178" s="1">
        <v>17</v>
      </c>
      <c r="BA178" s="1"/>
    </row>
    <row r="179" spans="1:53" x14ac:dyDescent="0.25">
      <c r="A179" s="1">
        <v>178</v>
      </c>
      <c r="B179" t="s">
        <v>1020</v>
      </c>
      <c r="C179" s="1">
        <f t="shared" si="4"/>
        <v>16</v>
      </c>
      <c r="D179" s="1">
        <f t="shared" si="5"/>
        <v>1</v>
      </c>
      <c r="G179" s="1">
        <v>16</v>
      </c>
      <c r="BA179" s="1"/>
    </row>
    <row r="180" spans="1:53" x14ac:dyDescent="0.25">
      <c r="A180" s="1">
        <v>179</v>
      </c>
      <c r="B180" t="s">
        <v>978</v>
      </c>
      <c r="C180" s="1">
        <f t="shared" si="4"/>
        <v>16</v>
      </c>
      <c r="D180" s="1">
        <f t="shared" si="5"/>
        <v>1</v>
      </c>
      <c r="U180" s="1">
        <v>16</v>
      </c>
      <c r="BA180" s="1"/>
    </row>
    <row r="181" spans="1:53" x14ac:dyDescent="0.25">
      <c r="A181" s="1">
        <v>180</v>
      </c>
      <c r="B181" t="s">
        <v>905</v>
      </c>
      <c r="C181" s="1">
        <f t="shared" si="4"/>
        <v>16</v>
      </c>
      <c r="D181" s="1">
        <f t="shared" si="5"/>
        <v>1</v>
      </c>
      <c r="AJ181" s="1">
        <v>16</v>
      </c>
      <c r="BA181" s="1"/>
    </row>
    <row r="182" spans="1:53" x14ac:dyDescent="0.25">
      <c r="A182" s="1">
        <v>181</v>
      </c>
      <c r="B182" t="s">
        <v>951</v>
      </c>
      <c r="C182" s="1">
        <f t="shared" si="4"/>
        <v>16</v>
      </c>
      <c r="D182" s="1">
        <f t="shared" si="5"/>
        <v>1</v>
      </c>
      <c r="AB182" s="1">
        <v>16</v>
      </c>
      <c r="BA182" s="1"/>
    </row>
    <row r="183" spans="1:53" x14ac:dyDescent="0.25">
      <c r="A183" s="1">
        <v>182</v>
      </c>
      <c r="B183" t="s">
        <v>701</v>
      </c>
      <c r="C183" s="1">
        <f t="shared" si="4"/>
        <v>16</v>
      </c>
      <c r="D183" s="1">
        <f t="shared" si="5"/>
        <v>1</v>
      </c>
      <c r="AN183" s="1">
        <v>16</v>
      </c>
      <c r="BA183" s="1"/>
    </row>
    <row r="184" spans="1:53" x14ac:dyDescent="0.25">
      <c r="A184" s="1">
        <v>183</v>
      </c>
      <c r="B184" t="s">
        <v>868</v>
      </c>
      <c r="C184" s="1">
        <f t="shared" si="4"/>
        <v>16</v>
      </c>
      <c r="D184" s="1">
        <f t="shared" si="5"/>
        <v>1</v>
      </c>
      <c r="AQ184" s="1">
        <v>16</v>
      </c>
      <c r="BA184" s="1"/>
    </row>
    <row r="185" spans="1:53" x14ac:dyDescent="0.25">
      <c r="A185" s="1">
        <v>184</v>
      </c>
      <c r="B185" t="s">
        <v>874</v>
      </c>
      <c r="C185" s="1">
        <f t="shared" si="4"/>
        <v>16</v>
      </c>
      <c r="D185" s="1">
        <f t="shared" si="5"/>
        <v>1</v>
      </c>
      <c r="AO185" s="1">
        <v>16</v>
      </c>
      <c r="BA185" s="1"/>
    </row>
    <row r="186" spans="1:53" x14ac:dyDescent="0.25">
      <c r="A186" s="1">
        <v>185</v>
      </c>
      <c r="B186" t="s">
        <v>207</v>
      </c>
      <c r="C186" s="1">
        <f t="shared" si="4"/>
        <v>16</v>
      </c>
      <c r="D186" s="1">
        <f t="shared" si="5"/>
        <v>1</v>
      </c>
      <c r="AO186" s="1">
        <v>16</v>
      </c>
      <c r="BA186" s="1"/>
    </row>
    <row r="187" spans="1:53" x14ac:dyDescent="0.25">
      <c r="A187" s="1">
        <v>186</v>
      </c>
      <c r="B187" t="s">
        <v>866</v>
      </c>
      <c r="C187" s="1">
        <f t="shared" si="4"/>
        <v>16</v>
      </c>
      <c r="D187" s="1">
        <f t="shared" si="5"/>
        <v>1</v>
      </c>
      <c r="AQ187" s="1">
        <v>16</v>
      </c>
      <c r="BA187" s="1"/>
    </row>
    <row r="188" spans="1:53" x14ac:dyDescent="0.25">
      <c r="A188" s="1">
        <v>187</v>
      </c>
      <c r="B188" t="s">
        <v>92</v>
      </c>
      <c r="C188" s="1">
        <f t="shared" si="4"/>
        <v>15</v>
      </c>
      <c r="D188" s="1">
        <f t="shared" si="5"/>
        <v>1</v>
      </c>
      <c r="L188" s="1">
        <v>15</v>
      </c>
      <c r="BA188" s="1"/>
    </row>
    <row r="189" spans="1:53" x14ac:dyDescent="0.25">
      <c r="A189" s="1">
        <v>188</v>
      </c>
      <c r="B189" t="s">
        <v>1031</v>
      </c>
      <c r="C189" s="1">
        <f t="shared" si="4"/>
        <v>15</v>
      </c>
      <c r="D189" s="1">
        <f t="shared" si="5"/>
        <v>1</v>
      </c>
      <c r="L189" s="1">
        <v>15</v>
      </c>
      <c r="BA189" s="1"/>
    </row>
    <row r="190" spans="1:53" x14ac:dyDescent="0.25">
      <c r="A190" s="1">
        <v>189</v>
      </c>
      <c r="B190" t="s">
        <v>1032</v>
      </c>
      <c r="C190" s="1">
        <f t="shared" si="4"/>
        <v>15</v>
      </c>
      <c r="D190" s="1">
        <f t="shared" si="5"/>
        <v>1</v>
      </c>
      <c r="L190" s="1">
        <v>15</v>
      </c>
      <c r="BA190" s="1"/>
    </row>
    <row r="191" spans="1:53" x14ac:dyDescent="0.25">
      <c r="A191" s="1">
        <v>190</v>
      </c>
      <c r="B191" t="s">
        <v>1028</v>
      </c>
      <c r="C191" s="1">
        <f t="shared" si="4"/>
        <v>15</v>
      </c>
      <c r="D191" s="1">
        <f t="shared" si="5"/>
        <v>1</v>
      </c>
      <c r="M191" s="1">
        <v>15</v>
      </c>
      <c r="BA191" s="1"/>
    </row>
    <row r="192" spans="1:53" x14ac:dyDescent="0.25">
      <c r="A192" s="1">
        <v>191</v>
      </c>
      <c r="B192" t="s">
        <v>1016</v>
      </c>
      <c r="C192" s="1">
        <f t="shared" si="4"/>
        <v>15</v>
      </c>
      <c r="D192" s="1">
        <f t="shared" si="5"/>
        <v>1</v>
      </c>
      <c r="P192" s="1">
        <v>15</v>
      </c>
      <c r="BA192" s="1"/>
    </row>
    <row r="193" spans="1:53" x14ac:dyDescent="0.25">
      <c r="A193" s="1">
        <v>192</v>
      </c>
      <c r="B193" t="s">
        <v>996</v>
      </c>
      <c r="C193" s="1">
        <f t="shared" si="4"/>
        <v>15</v>
      </c>
      <c r="D193" s="1">
        <f t="shared" si="5"/>
        <v>1</v>
      </c>
      <c r="R193" s="1">
        <v>15</v>
      </c>
      <c r="BA193" s="1"/>
    </row>
    <row r="194" spans="1:53" x14ac:dyDescent="0.25">
      <c r="A194" s="1">
        <v>193</v>
      </c>
      <c r="B194" t="s">
        <v>888</v>
      </c>
      <c r="C194" s="1">
        <f t="shared" ref="C194:C261" si="6">SUM(E194:BA194)</f>
        <v>15</v>
      </c>
      <c r="D194" s="1">
        <f t="shared" ref="D194:D257" si="7">COUNT(E194:BA194)</f>
        <v>1</v>
      </c>
      <c r="AM194" s="1">
        <v>15</v>
      </c>
      <c r="BA194" s="1"/>
    </row>
    <row r="195" spans="1:53" x14ac:dyDescent="0.25">
      <c r="A195" s="1">
        <v>194</v>
      </c>
      <c r="B195" t="s">
        <v>879</v>
      </c>
      <c r="C195" s="1">
        <f t="shared" si="6"/>
        <v>15</v>
      </c>
      <c r="D195" s="1">
        <f t="shared" si="7"/>
        <v>1</v>
      </c>
      <c r="AN195" s="1">
        <v>15</v>
      </c>
      <c r="BA195" s="1"/>
    </row>
    <row r="196" spans="1:53" x14ac:dyDescent="0.25">
      <c r="A196" s="1">
        <v>195</v>
      </c>
      <c r="B196" t="s">
        <v>935</v>
      </c>
      <c r="C196" s="1">
        <f t="shared" si="6"/>
        <v>15</v>
      </c>
      <c r="D196" s="1">
        <f t="shared" si="7"/>
        <v>1</v>
      </c>
      <c r="AF196" s="1">
        <v>15</v>
      </c>
      <c r="BA196" s="1"/>
    </row>
    <row r="197" spans="1:53" x14ac:dyDescent="0.25">
      <c r="A197" s="1">
        <v>196</v>
      </c>
      <c r="B197" t="s">
        <v>894</v>
      </c>
      <c r="C197" s="1">
        <f t="shared" si="6"/>
        <v>15</v>
      </c>
      <c r="D197" s="1">
        <f t="shared" si="7"/>
        <v>1</v>
      </c>
      <c r="AL197" s="1">
        <v>15</v>
      </c>
      <c r="BA197" s="1"/>
    </row>
    <row r="198" spans="1:53" x14ac:dyDescent="0.25">
      <c r="A198" s="1">
        <v>197</v>
      </c>
      <c r="B198" t="s">
        <v>937</v>
      </c>
      <c r="C198" s="1">
        <f t="shared" si="6"/>
        <v>15</v>
      </c>
      <c r="D198" s="1">
        <f t="shared" si="7"/>
        <v>1</v>
      </c>
      <c r="AE198" s="1">
        <v>15</v>
      </c>
      <c r="BA198" s="1"/>
    </row>
    <row r="199" spans="1:53" x14ac:dyDescent="0.25">
      <c r="A199" s="1">
        <v>198</v>
      </c>
      <c r="B199" t="s">
        <v>922</v>
      </c>
      <c r="C199" s="1">
        <f t="shared" si="6"/>
        <v>15</v>
      </c>
      <c r="D199" s="1">
        <f t="shared" si="7"/>
        <v>1</v>
      </c>
      <c r="AH199" s="1">
        <v>15</v>
      </c>
      <c r="BA199" s="1"/>
    </row>
    <row r="200" spans="1:53" x14ac:dyDescent="0.25">
      <c r="A200" s="1">
        <v>199</v>
      </c>
      <c r="B200" t="s">
        <v>853</v>
      </c>
      <c r="C200" s="1">
        <f t="shared" si="6"/>
        <v>15</v>
      </c>
      <c r="D200" s="1">
        <f t="shared" si="7"/>
        <v>1</v>
      </c>
      <c r="AS200" s="1">
        <v>15</v>
      </c>
      <c r="BA200" s="1"/>
    </row>
    <row r="201" spans="1:53" x14ac:dyDescent="0.25">
      <c r="A201" s="1">
        <v>200</v>
      </c>
      <c r="B201" t="s">
        <v>938</v>
      </c>
      <c r="C201" s="1">
        <f t="shared" si="6"/>
        <v>15</v>
      </c>
      <c r="D201" s="1">
        <f t="shared" si="7"/>
        <v>1</v>
      </c>
      <c r="AE201" s="1">
        <v>15</v>
      </c>
      <c r="BA201" s="1"/>
    </row>
    <row r="202" spans="1:53" x14ac:dyDescent="0.25">
      <c r="A202" s="1">
        <v>201</v>
      </c>
      <c r="B202" t="s">
        <v>818</v>
      </c>
      <c r="C202" s="1">
        <f t="shared" si="6"/>
        <v>15</v>
      </c>
      <c r="D202" s="1">
        <f t="shared" si="7"/>
        <v>1</v>
      </c>
      <c r="AY202" s="1">
        <v>15</v>
      </c>
      <c r="BA202" s="1"/>
    </row>
    <row r="203" spans="1:53" x14ac:dyDescent="0.25">
      <c r="A203" s="1">
        <v>202</v>
      </c>
      <c r="B203" t="s">
        <v>979</v>
      </c>
      <c r="C203" s="1">
        <f t="shared" si="6"/>
        <v>15</v>
      </c>
      <c r="D203" s="1">
        <f t="shared" si="7"/>
        <v>1</v>
      </c>
      <c r="U203" s="1">
        <v>15</v>
      </c>
      <c r="BA203" s="1"/>
    </row>
    <row r="204" spans="1:53" x14ac:dyDescent="0.25">
      <c r="A204" s="1">
        <v>203</v>
      </c>
      <c r="B204" t="s">
        <v>962</v>
      </c>
      <c r="C204" s="1">
        <f t="shared" si="6"/>
        <v>15</v>
      </c>
      <c r="D204" s="1">
        <f t="shared" si="7"/>
        <v>1</v>
      </c>
      <c r="Y204" s="1">
        <v>15</v>
      </c>
      <c r="BA204" s="1"/>
    </row>
    <row r="205" spans="1:53" x14ac:dyDescent="0.25">
      <c r="A205" s="1">
        <v>204</v>
      </c>
      <c r="B205" t="s">
        <v>1008</v>
      </c>
      <c r="C205" s="1">
        <f t="shared" si="6"/>
        <v>14</v>
      </c>
      <c r="D205" s="1">
        <f t="shared" si="7"/>
        <v>1</v>
      </c>
      <c r="O205" s="1">
        <v>14</v>
      </c>
      <c r="BA205" s="1"/>
    </row>
    <row r="206" spans="1:53" x14ac:dyDescent="0.25">
      <c r="A206" s="1">
        <v>205</v>
      </c>
      <c r="B206" s="54" t="s">
        <v>1013</v>
      </c>
      <c r="C206" s="1">
        <f t="shared" si="6"/>
        <v>14</v>
      </c>
      <c r="D206" s="1">
        <f t="shared" si="7"/>
        <v>1</v>
      </c>
      <c r="P206" s="1">
        <v>14</v>
      </c>
      <c r="BA206" s="1"/>
    </row>
    <row r="207" spans="1:53" x14ac:dyDescent="0.25">
      <c r="A207" s="1">
        <v>206</v>
      </c>
      <c r="B207" t="s">
        <v>912</v>
      </c>
      <c r="C207" s="1">
        <f t="shared" si="6"/>
        <v>14</v>
      </c>
      <c r="D207" s="1">
        <f t="shared" si="7"/>
        <v>1</v>
      </c>
      <c r="AI207" s="1">
        <v>14</v>
      </c>
      <c r="BA207" s="1"/>
    </row>
    <row r="208" spans="1:53" x14ac:dyDescent="0.25">
      <c r="A208" s="1">
        <v>207</v>
      </c>
      <c r="B208" t="s">
        <v>835</v>
      </c>
      <c r="C208" s="1">
        <f t="shared" si="6"/>
        <v>14</v>
      </c>
      <c r="D208" s="1">
        <f t="shared" si="7"/>
        <v>1</v>
      </c>
      <c r="AV208" s="1">
        <v>14</v>
      </c>
      <c r="BA208" s="1"/>
    </row>
    <row r="209" spans="1:53" x14ac:dyDescent="0.25">
      <c r="A209" s="1">
        <v>208</v>
      </c>
      <c r="B209" t="s">
        <v>882</v>
      </c>
      <c r="C209" s="1">
        <f t="shared" si="6"/>
        <v>14</v>
      </c>
      <c r="D209" s="1">
        <f t="shared" si="7"/>
        <v>1</v>
      </c>
      <c r="AN209" s="1">
        <v>14</v>
      </c>
      <c r="BA209" s="1"/>
    </row>
    <row r="210" spans="1:53" x14ac:dyDescent="0.25">
      <c r="A210" s="1">
        <v>209</v>
      </c>
      <c r="B210" t="s">
        <v>842</v>
      </c>
      <c r="C210" s="1">
        <f t="shared" si="6"/>
        <v>14</v>
      </c>
      <c r="D210" s="1">
        <f t="shared" si="7"/>
        <v>1</v>
      </c>
      <c r="AU210" s="1">
        <v>14</v>
      </c>
      <c r="BA210" s="1"/>
    </row>
    <row r="211" spans="1:53" x14ac:dyDescent="0.25">
      <c r="A211" s="1">
        <v>210</v>
      </c>
      <c r="B211" t="s">
        <v>821</v>
      </c>
      <c r="C211" s="1">
        <f t="shared" si="6"/>
        <v>14</v>
      </c>
      <c r="D211" s="1">
        <f t="shared" si="7"/>
        <v>1</v>
      </c>
      <c r="AY211" s="1">
        <v>14</v>
      </c>
      <c r="BA211" s="1"/>
    </row>
    <row r="212" spans="1:53" x14ac:dyDescent="0.25">
      <c r="A212" s="1">
        <v>211</v>
      </c>
      <c r="B212" t="s">
        <v>887</v>
      </c>
      <c r="C212" s="1">
        <f t="shared" si="6"/>
        <v>14</v>
      </c>
      <c r="D212" s="1">
        <f t="shared" si="7"/>
        <v>1</v>
      </c>
      <c r="AM212" s="1">
        <v>14</v>
      </c>
      <c r="BA212" s="1"/>
    </row>
    <row r="213" spans="1:53" x14ac:dyDescent="0.25">
      <c r="A213" s="1">
        <v>212</v>
      </c>
      <c r="B213" t="s">
        <v>913</v>
      </c>
      <c r="C213" s="1">
        <f t="shared" si="6"/>
        <v>14</v>
      </c>
      <c r="D213" s="1">
        <f t="shared" si="7"/>
        <v>1</v>
      </c>
      <c r="AI213" s="1">
        <v>14</v>
      </c>
      <c r="BA213" s="1"/>
    </row>
    <row r="214" spans="1:53" x14ac:dyDescent="0.25">
      <c r="A214" s="1">
        <v>213</v>
      </c>
      <c r="B214" t="s">
        <v>1049</v>
      </c>
      <c r="C214" s="1">
        <f t="shared" si="6"/>
        <v>13</v>
      </c>
      <c r="D214" s="1">
        <f t="shared" si="7"/>
        <v>1</v>
      </c>
      <c r="I214" s="1">
        <v>13</v>
      </c>
      <c r="BA214" s="1"/>
    </row>
    <row r="215" spans="1:53" x14ac:dyDescent="0.25">
      <c r="A215" s="1">
        <v>214</v>
      </c>
      <c r="B215" t="s">
        <v>1036</v>
      </c>
      <c r="C215" s="1">
        <f t="shared" si="6"/>
        <v>13</v>
      </c>
      <c r="D215" s="1">
        <f t="shared" si="7"/>
        <v>1</v>
      </c>
      <c r="K215" s="1">
        <v>13</v>
      </c>
      <c r="BA215" s="1"/>
    </row>
    <row r="216" spans="1:53" x14ac:dyDescent="0.25">
      <c r="A216" s="1">
        <v>215</v>
      </c>
      <c r="B216" t="s">
        <v>1011</v>
      </c>
      <c r="C216" s="1">
        <f t="shared" si="6"/>
        <v>13</v>
      </c>
      <c r="D216" s="1">
        <f t="shared" si="7"/>
        <v>1</v>
      </c>
      <c r="P216" s="1">
        <v>13</v>
      </c>
      <c r="BA216" s="1"/>
    </row>
    <row r="217" spans="1:53" x14ac:dyDescent="0.25">
      <c r="A217" s="1">
        <v>216</v>
      </c>
      <c r="B217" t="s">
        <v>950</v>
      </c>
      <c r="C217" s="1">
        <f t="shared" si="6"/>
        <v>13</v>
      </c>
      <c r="D217" s="1">
        <f t="shared" si="7"/>
        <v>1</v>
      </c>
      <c r="AB217" s="1">
        <v>13</v>
      </c>
      <c r="BA217" s="1"/>
    </row>
    <row r="218" spans="1:53" x14ac:dyDescent="0.25">
      <c r="A218" s="1">
        <v>217</v>
      </c>
      <c r="B218" t="s">
        <v>873</v>
      </c>
      <c r="C218" s="1">
        <f t="shared" si="6"/>
        <v>13</v>
      </c>
      <c r="D218" s="1">
        <f t="shared" si="7"/>
        <v>1</v>
      </c>
      <c r="AO218" s="1">
        <v>13</v>
      </c>
      <c r="BA218" s="1"/>
    </row>
    <row r="219" spans="1:53" x14ac:dyDescent="0.25">
      <c r="A219" s="1">
        <v>218</v>
      </c>
      <c r="B219" t="s">
        <v>889</v>
      </c>
      <c r="C219" s="1">
        <f t="shared" si="6"/>
        <v>13</v>
      </c>
      <c r="D219" s="1">
        <f t="shared" si="7"/>
        <v>1</v>
      </c>
      <c r="AM219" s="1">
        <v>13</v>
      </c>
      <c r="BA219" s="1"/>
    </row>
    <row r="220" spans="1:53" x14ac:dyDescent="0.25">
      <c r="A220" s="1">
        <v>219</v>
      </c>
      <c r="B220" t="s">
        <v>923</v>
      </c>
      <c r="C220" s="1">
        <f t="shared" si="6"/>
        <v>13</v>
      </c>
      <c r="D220" s="1">
        <f t="shared" si="7"/>
        <v>1</v>
      </c>
      <c r="AH220" s="1">
        <v>13</v>
      </c>
      <c r="BA220" s="1"/>
    </row>
    <row r="221" spans="1:53" x14ac:dyDescent="0.25">
      <c r="A221" s="1">
        <v>220</v>
      </c>
      <c r="B221" t="s">
        <v>892</v>
      </c>
      <c r="C221" s="1">
        <f t="shared" si="6"/>
        <v>13</v>
      </c>
      <c r="D221" s="1">
        <f t="shared" si="7"/>
        <v>1</v>
      </c>
      <c r="AL221" s="1">
        <v>13</v>
      </c>
      <c r="BA221" s="1"/>
    </row>
    <row r="222" spans="1:53" x14ac:dyDescent="0.25">
      <c r="A222" s="1">
        <v>221</v>
      </c>
      <c r="B222" t="s">
        <v>622</v>
      </c>
      <c r="C222" s="1">
        <f t="shared" si="6"/>
        <v>13</v>
      </c>
      <c r="D222" s="1">
        <f t="shared" si="7"/>
        <v>1</v>
      </c>
      <c r="AK222" s="1">
        <v>13</v>
      </c>
      <c r="BA222" s="1"/>
    </row>
    <row r="223" spans="1:53" x14ac:dyDescent="0.25">
      <c r="A223" s="1">
        <v>222</v>
      </c>
      <c r="B223" t="s">
        <v>800</v>
      </c>
      <c r="C223" s="1">
        <f t="shared" si="6"/>
        <v>13</v>
      </c>
      <c r="D223" s="1">
        <f t="shared" si="7"/>
        <v>1</v>
      </c>
      <c r="BA223" s="1">
        <v>13</v>
      </c>
    </row>
    <row r="224" spans="1:53" x14ac:dyDescent="0.25">
      <c r="A224" s="1">
        <v>223</v>
      </c>
      <c r="B224" t="s">
        <v>820</v>
      </c>
      <c r="C224" s="1">
        <f t="shared" si="6"/>
        <v>13</v>
      </c>
      <c r="D224" s="1">
        <f t="shared" si="7"/>
        <v>1</v>
      </c>
      <c r="AY224" s="1">
        <v>13</v>
      </c>
      <c r="BA224" s="1"/>
    </row>
    <row r="225" spans="1:53" x14ac:dyDescent="0.25">
      <c r="A225" s="1">
        <v>224</v>
      </c>
      <c r="B225" t="s">
        <v>921</v>
      </c>
      <c r="C225" s="1">
        <f t="shared" si="6"/>
        <v>13</v>
      </c>
      <c r="D225" s="1">
        <f t="shared" si="7"/>
        <v>1</v>
      </c>
      <c r="AH225" s="1">
        <v>13</v>
      </c>
      <c r="BA225" s="1"/>
    </row>
    <row r="226" spans="1:53" x14ac:dyDescent="0.25">
      <c r="A226" s="1">
        <v>225</v>
      </c>
      <c r="B226" t="s">
        <v>940</v>
      </c>
      <c r="C226" s="1">
        <f t="shared" si="6"/>
        <v>13</v>
      </c>
      <c r="D226" s="1">
        <f t="shared" si="7"/>
        <v>1</v>
      </c>
      <c r="AE226" s="1">
        <v>13</v>
      </c>
      <c r="BA226" s="1"/>
    </row>
    <row r="227" spans="1:53" x14ac:dyDescent="0.25">
      <c r="A227" s="1">
        <v>226</v>
      </c>
      <c r="B227" t="s">
        <v>1037</v>
      </c>
      <c r="C227" s="1">
        <f t="shared" si="6"/>
        <v>12</v>
      </c>
      <c r="D227" s="1">
        <f t="shared" si="7"/>
        <v>1</v>
      </c>
      <c r="K227" s="1">
        <v>12</v>
      </c>
      <c r="BA227" s="1"/>
    </row>
    <row r="228" spans="1:53" x14ac:dyDescent="0.25">
      <c r="A228" s="1">
        <v>227</v>
      </c>
      <c r="B228" t="s">
        <v>975</v>
      </c>
      <c r="C228" s="1">
        <f t="shared" si="6"/>
        <v>12</v>
      </c>
      <c r="D228" s="1">
        <f t="shared" si="7"/>
        <v>1</v>
      </c>
      <c r="V228" s="1">
        <v>12</v>
      </c>
      <c r="BA228" s="1"/>
    </row>
    <row r="229" spans="1:53" x14ac:dyDescent="0.25">
      <c r="A229" s="1">
        <v>228</v>
      </c>
      <c r="B229" t="s">
        <v>930</v>
      </c>
      <c r="C229" s="1">
        <f t="shared" si="6"/>
        <v>12</v>
      </c>
      <c r="D229" s="1">
        <f t="shared" si="7"/>
        <v>1</v>
      </c>
      <c r="AG229" s="1">
        <v>12</v>
      </c>
      <c r="BA229" s="1"/>
    </row>
    <row r="230" spans="1:53" x14ac:dyDescent="0.25">
      <c r="A230" s="1">
        <v>229</v>
      </c>
      <c r="B230" t="s">
        <v>1050</v>
      </c>
      <c r="C230" s="1">
        <f t="shared" si="6"/>
        <v>11</v>
      </c>
      <c r="D230" s="1">
        <f t="shared" si="7"/>
        <v>1</v>
      </c>
      <c r="I230" s="1">
        <v>11</v>
      </c>
      <c r="BA230" s="1"/>
    </row>
    <row r="231" spans="1:53" x14ac:dyDescent="0.25">
      <c r="A231" s="1">
        <v>230</v>
      </c>
      <c r="B231" t="s">
        <v>1021</v>
      </c>
      <c r="C231" s="1">
        <f t="shared" si="6"/>
        <v>11</v>
      </c>
      <c r="D231" s="1">
        <f t="shared" si="7"/>
        <v>1</v>
      </c>
      <c r="N231" s="1">
        <v>11</v>
      </c>
      <c r="BA231" s="1"/>
    </row>
    <row r="232" spans="1:53" x14ac:dyDescent="0.25">
      <c r="A232" s="1">
        <v>231</v>
      </c>
      <c r="B232" s="54" t="s">
        <v>1015</v>
      </c>
      <c r="C232" s="1">
        <f t="shared" si="6"/>
        <v>11</v>
      </c>
      <c r="D232" s="1">
        <f t="shared" si="7"/>
        <v>1</v>
      </c>
      <c r="P232" s="1">
        <v>11</v>
      </c>
      <c r="BA232" s="1"/>
    </row>
    <row r="233" spans="1:53" x14ac:dyDescent="0.25">
      <c r="A233" s="1">
        <v>232</v>
      </c>
      <c r="B233" t="s">
        <v>919</v>
      </c>
      <c r="C233" s="1">
        <f t="shared" si="6"/>
        <v>11</v>
      </c>
      <c r="D233" s="1">
        <f t="shared" si="7"/>
        <v>1</v>
      </c>
      <c r="AH233" s="1">
        <v>11</v>
      </c>
      <c r="BA233" s="1"/>
    </row>
    <row r="234" spans="1:53" x14ac:dyDescent="0.25">
      <c r="A234" s="1">
        <v>233</v>
      </c>
      <c r="B234" t="s">
        <v>985</v>
      </c>
      <c r="C234" s="1">
        <f t="shared" si="6"/>
        <v>11</v>
      </c>
      <c r="D234" s="1">
        <f t="shared" si="7"/>
        <v>1</v>
      </c>
      <c r="T234" s="1">
        <v>11</v>
      </c>
      <c r="BA234" s="1"/>
    </row>
    <row r="235" spans="1:53" x14ac:dyDescent="0.25">
      <c r="A235" s="1">
        <v>234</v>
      </c>
      <c r="B235" t="s">
        <v>980</v>
      </c>
      <c r="C235" s="1">
        <f t="shared" si="6"/>
        <v>11</v>
      </c>
      <c r="D235" s="1">
        <f t="shared" si="7"/>
        <v>1</v>
      </c>
      <c r="U235" s="1">
        <v>11</v>
      </c>
      <c r="BA235" s="1"/>
    </row>
    <row r="236" spans="1:53" x14ac:dyDescent="0.25">
      <c r="A236" s="1">
        <v>235</v>
      </c>
      <c r="B236" t="s">
        <v>886</v>
      </c>
      <c r="C236" s="1">
        <f t="shared" si="6"/>
        <v>11</v>
      </c>
      <c r="D236" s="1">
        <f t="shared" si="7"/>
        <v>1</v>
      </c>
      <c r="AM236" s="1">
        <v>11</v>
      </c>
      <c r="BA236" s="1"/>
    </row>
    <row r="237" spans="1:53" x14ac:dyDescent="0.25">
      <c r="A237" s="1">
        <v>236</v>
      </c>
      <c r="B237" t="s">
        <v>900</v>
      </c>
      <c r="C237" s="1">
        <f t="shared" si="6"/>
        <v>11</v>
      </c>
      <c r="D237" s="1">
        <f t="shared" si="7"/>
        <v>1</v>
      </c>
      <c r="AK237" s="1">
        <v>11</v>
      </c>
      <c r="BA237" s="1"/>
    </row>
    <row r="238" spans="1:53" x14ac:dyDescent="0.25">
      <c r="A238" s="1">
        <v>237</v>
      </c>
      <c r="B238" t="s">
        <v>986</v>
      </c>
      <c r="C238" s="1">
        <f t="shared" si="6"/>
        <v>11</v>
      </c>
      <c r="D238" s="1">
        <f t="shared" si="7"/>
        <v>1</v>
      </c>
      <c r="T238" s="1">
        <v>11</v>
      </c>
      <c r="BA238" s="1"/>
    </row>
    <row r="239" spans="1:53" x14ac:dyDescent="0.25">
      <c r="A239" s="1">
        <v>238</v>
      </c>
      <c r="B239" t="s">
        <v>1046</v>
      </c>
      <c r="C239" s="1">
        <f t="shared" si="6"/>
        <v>10</v>
      </c>
      <c r="D239" s="1">
        <f t="shared" si="7"/>
        <v>1</v>
      </c>
      <c r="I239" s="1">
        <v>10</v>
      </c>
      <c r="BA239" s="1"/>
    </row>
    <row r="240" spans="1:53" x14ac:dyDescent="0.25">
      <c r="A240" s="1">
        <v>239</v>
      </c>
      <c r="B240" t="s">
        <v>1020</v>
      </c>
      <c r="C240" s="1">
        <f t="shared" si="6"/>
        <v>10</v>
      </c>
      <c r="D240" s="1">
        <f t="shared" si="7"/>
        <v>1</v>
      </c>
      <c r="N240" s="1">
        <v>10</v>
      </c>
      <c r="BA240" s="1"/>
    </row>
    <row r="241" spans="1:53" x14ac:dyDescent="0.25">
      <c r="A241" s="1">
        <v>240</v>
      </c>
      <c r="B241" t="s">
        <v>878</v>
      </c>
      <c r="C241" s="1">
        <f t="shared" si="6"/>
        <v>10</v>
      </c>
      <c r="D241" s="1">
        <f t="shared" si="7"/>
        <v>1</v>
      </c>
      <c r="AN241" s="1">
        <v>10</v>
      </c>
      <c r="BA241" s="1"/>
    </row>
    <row r="242" spans="1:53" x14ac:dyDescent="0.25">
      <c r="A242" s="1">
        <v>241</v>
      </c>
      <c r="B242" t="s">
        <v>1026</v>
      </c>
      <c r="C242" s="1">
        <f t="shared" si="6"/>
        <v>9</v>
      </c>
      <c r="D242" s="1">
        <f t="shared" si="7"/>
        <v>1</v>
      </c>
      <c r="M242" s="1">
        <v>9</v>
      </c>
      <c r="BA242" s="1"/>
    </row>
    <row r="243" spans="1:53" x14ac:dyDescent="0.25">
      <c r="A243" s="1">
        <v>242</v>
      </c>
      <c r="B243" t="s">
        <v>901</v>
      </c>
      <c r="C243" s="1">
        <f t="shared" si="6"/>
        <v>9</v>
      </c>
      <c r="D243" s="1">
        <f t="shared" si="7"/>
        <v>1</v>
      </c>
      <c r="AK243" s="1">
        <v>9</v>
      </c>
      <c r="BA243" s="1"/>
    </row>
    <row r="244" spans="1:53" x14ac:dyDescent="0.25">
      <c r="A244" s="1">
        <v>243</v>
      </c>
      <c r="B244" t="s">
        <v>924</v>
      </c>
      <c r="C244" s="1">
        <f t="shared" si="6"/>
        <v>9</v>
      </c>
      <c r="D244" s="1">
        <f t="shared" si="7"/>
        <v>1</v>
      </c>
      <c r="AH244" s="1">
        <v>9</v>
      </c>
      <c r="BA244" s="1"/>
    </row>
    <row r="245" spans="1:53" x14ac:dyDescent="0.25">
      <c r="A245" s="1">
        <v>244</v>
      </c>
      <c r="B245" t="s">
        <v>981</v>
      </c>
      <c r="C245" s="1">
        <f t="shared" si="6"/>
        <v>9</v>
      </c>
      <c r="D245" s="1">
        <f t="shared" si="7"/>
        <v>1</v>
      </c>
      <c r="U245" s="1">
        <v>9</v>
      </c>
      <c r="BA245" s="1"/>
    </row>
    <row r="246" spans="1:53" x14ac:dyDescent="0.25">
      <c r="A246" s="1">
        <v>245</v>
      </c>
      <c r="B246" t="s">
        <v>827</v>
      </c>
      <c r="C246" s="1">
        <f t="shared" si="6"/>
        <v>9</v>
      </c>
      <c r="D246" s="1">
        <f t="shared" si="7"/>
        <v>1</v>
      </c>
      <c r="AX246" s="1">
        <v>9</v>
      </c>
      <c r="BA246" s="1"/>
    </row>
    <row r="247" spans="1:53" x14ac:dyDescent="0.25">
      <c r="A247" s="1">
        <v>246</v>
      </c>
      <c r="B247" t="s">
        <v>969</v>
      </c>
      <c r="C247" s="1">
        <f t="shared" si="6"/>
        <v>9</v>
      </c>
      <c r="D247" s="1">
        <f t="shared" si="7"/>
        <v>1</v>
      </c>
      <c r="W247" s="1">
        <v>9</v>
      </c>
      <c r="BA247" s="1"/>
    </row>
    <row r="248" spans="1:53" x14ac:dyDescent="0.25">
      <c r="A248" s="1">
        <v>247</v>
      </c>
      <c r="B248" t="s">
        <v>826</v>
      </c>
      <c r="C248" s="1">
        <f t="shared" si="6"/>
        <v>8</v>
      </c>
      <c r="D248" s="1">
        <f t="shared" si="7"/>
        <v>1</v>
      </c>
      <c r="AX248" s="1">
        <v>8</v>
      </c>
      <c r="BA248" s="1"/>
    </row>
    <row r="249" spans="1:53" x14ac:dyDescent="0.25">
      <c r="A249" s="1">
        <v>248</v>
      </c>
      <c r="B249" t="s">
        <v>1048</v>
      </c>
      <c r="C249" s="1">
        <f t="shared" si="6"/>
        <v>7</v>
      </c>
      <c r="D249" s="1">
        <f t="shared" si="7"/>
        <v>1</v>
      </c>
      <c r="I249" s="1">
        <v>7</v>
      </c>
      <c r="BA249" s="1"/>
    </row>
    <row r="250" spans="1:53" x14ac:dyDescent="0.25">
      <c r="A250" s="1">
        <v>249</v>
      </c>
      <c r="B250" t="s">
        <v>1022</v>
      </c>
      <c r="C250" s="1">
        <f t="shared" si="6"/>
        <v>7</v>
      </c>
      <c r="D250" s="1">
        <f t="shared" si="7"/>
        <v>1</v>
      </c>
      <c r="N250" s="1">
        <v>7</v>
      </c>
      <c r="BA250" s="1"/>
    </row>
    <row r="251" spans="1:53" x14ac:dyDescent="0.25">
      <c r="A251" s="1">
        <v>250</v>
      </c>
      <c r="B251" t="s">
        <v>902</v>
      </c>
      <c r="C251" s="1">
        <f t="shared" si="6"/>
        <v>7</v>
      </c>
      <c r="D251" s="1">
        <f t="shared" si="7"/>
        <v>1</v>
      </c>
      <c r="AK251" s="1">
        <v>7</v>
      </c>
      <c r="BA251" s="1"/>
    </row>
    <row r="252" spans="1:53" x14ac:dyDescent="0.25">
      <c r="A252" s="1">
        <v>251</v>
      </c>
      <c r="B252" t="s">
        <v>988</v>
      </c>
      <c r="C252" s="1">
        <f t="shared" si="6"/>
        <v>7</v>
      </c>
      <c r="D252" s="1">
        <f t="shared" si="7"/>
        <v>1</v>
      </c>
      <c r="T252" s="1">
        <v>7</v>
      </c>
      <c r="BA252" s="1"/>
    </row>
    <row r="253" spans="1:53" x14ac:dyDescent="0.25">
      <c r="A253" s="1">
        <v>252</v>
      </c>
      <c r="B253" t="s">
        <v>880</v>
      </c>
      <c r="C253" s="1">
        <f t="shared" si="6"/>
        <v>6</v>
      </c>
      <c r="D253" s="1">
        <f t="shared" si="7"/>
        <v>1</v>
      </c>
      <c r="AN253" s="1">
        <v>6</v>
      </c>
      <c r="BA253" s="1"/>
    </row>
    <row r="254" spans="1:53" x14ac:dyDescent="0.25">
      <c r="A254" s="1">
        <v>253</v>
      </c>
      <c r="B254" t="s">
        <v>1051</v>
      </c>
      <c r="C254" s="1">
        <f t="shared" si="6"/>
        <v>5</v>
      </c>
      <c r="D254" s="1">
        <f t="shared" si="7"/>
        <v>1</v>
      </c>
      <c r="I254" s="1">
        <v>5</v>
      </c>
      <c r="BA254" s="1"/>
    </row>
    <row r="255" spans="1:53" x14ac:dyDescent="0.25">
      <c r="A255" s="1">
        <v>254</v>
      </c>
      <c r="B255" t="s">
        <v>983</v>
      </c>
      <c r="C255" s="1">
        <f t="shared" si="6"/>
        <v>5</v>
      </c>
      <c r="D255" s="1">
        <f t="shared" si="7"/>
        <v>1</v>
      </c>
      <c r="T255" s="1">
        <v>5</v>
      </c>
      <c r="BA255" s="1"/>
    </row>
    <row r="256" spans="1:53" x14ac:dyDescent="0.25">
      <c r="A256" s="1">
        <v>255</v>
      </c>
      <c r="B256" t="s">
        <v>883</v>
      </c>
      <c r="C256" s="1">
        <f t="shared" si="6"/>
        <v>5</v>
      </c>
      <c r="D256" s="1">
        <f t="shared" si="7"/>
        <v>1</v>
      </c>
      <c r="AN256" s="1">
        <v>5</v>
      </c>
      <c r="BA256" s="1"/>
    </row>
    <row r="257" spans="1:53" x14ac:dyDescent="0.25">
      <c r="A257" s="1">
        <v>256</v>
      </c>
      <c r="B257" t="s">
        <v>1076</v>
      </c>
      <c r="C257" s="1">
        <f t="shared" si="6"/>
        <v>4</v>
      </c>
      <c r="D257" s="1">
        <f t="shared" si="7"/>
        <v>1</v>
      </c>
      <c r="E257" s="1">
        <v>4</v>
      </c>
      <c r="BA257" s="1"/>
    </row>
    <row r="258" spans="1:53" x14ac:dyDescent="0.25">
      <c r="A258" s="1">
        <v>257</v>
      </c>
      <c r="B258" t="s">
        <v>1077</v>
      </c>
      <c r="C258" s="1">
        <f t="shared" si="6"/>
        <v>4</v>
      </c>
      <c r="D258" s="1">
        <f t="shared" ref="D258:D261" si="8">COUNT(E258:BA258)</f>
        <v>1</v>
      </c>
      <c r="E258" s="1">
        <v>4</v>
      </c>
      <c r="BA258" s="1"/>
    </row>
    <row r="259" spans="1:53" x14ac:dyDescent="0.25">
      <c r="A259" s="1">
        <v>258</v>
      </c>
      <c r="B259" t="s">
        <v>908</v>
      </c>
      <c r="C259" s="1">
        <f t="shared" si="6"/>
        <v>4</v>
      </c>
      <c r="D259" s="1">
        <f t="shared" si="8"/>
        <v>1</v>
      </c>
      <c r="AJ259" s="1">
        <v>4</v>
      </c>
      <c r="BA259" s="1"/>
    </row>
    <row r="260" spans="1:53" x14ac:dyDescent="0.25">
      <c r="A260" s="1">
        <v>259</v>
      </c>
      <c r="B260" t="s">
        <v>1041</v>
      </c>
      <c r="C260" s="1">
        <f t="shared" si="6"/>
        <v>3</v>
      </c>
      <c r="D260" s="1">
        <f t="shared" si="8"/>
        <v>1</v>
      </c>
      <c r="J260" s="1">
        <v>3</v>
      </c>
      <c r="BA260" s="1"/>
    </row>
    <row r="261" spans="1:53" x14ac:dyDescent="0.25">
      <c r="A261" s="1">
        <v>260</v>
      </c>
      <c r="B261" t="s">
        <v>1044</v>
      </c>
      <c r="C261" s="1">
        <f t="shared" si="6"/>
        <v>2</v>
      </c>
      <c r="D261" s="1">
        <f t="shared" si="8"/>
        <v>1</v>
      </c>
      <c r="J261" s="1">
        <v>2</v>
      </c>
      <c r="BA261" s="1"/>
    </row>
    <row r="263" spans="1:53" x14ac:dyDescent="0.25">
      <c r="B263" t="s">
        <v>815</v>
      </c>
      <c r="C263" s="1">
        <f>COUNT(Tabelle256[Gesamt])</f>
        <v>260</v>
      </c>
      <c r="E263" s="1">
        <f>COUNT(Tabelle256[28.12.])</f>
        <v>23</v>
      </c>
      <c r="F263" s="1">
        <f>COUNT(Tabelle256[21.12.])</f>
        <v>20</v>
      </c>
      <c r="G263" s="1">
        <f>COUNT(Tabelle256[14.12.])</f>
        <v>21</v>
      </c>
      <c r="H263" s="1">
        <f>COUNT(Tabelle256[07.12.])</f>
        <v>19</v>
      </c>
      <c r="I263" s="1">
        <f>COUNT(Tabelle256[30.11.])</f>
        <v>18</v>
      </c>
      <c r="J263" s="1">
        <f>COUNT(Tabelle256[23.11.])</f>
        <v>19</v>
      </c>
      <c r="K263" s="1">
        <f>COUNT(Tabelle256[16.11.])</f>
        <v>22</v>
      </c>
      <c r="L263" s="1">
        <f>COUNT(Tabelle256[09.11.])</f>
        <v>23</v>
      </c>
      <c r="M263" s="1">
        <f>COUNT(Tabelle256[02.11.])</f>
        <v>22</v>
      </c>
      <c r="N263" s="1">
        <f>COUNT(Tabelle256[26.10.])</f>
        <v>20</v>
      </c>
      <c r="O263" s="1">
        <f>COUNT(Tabelle256[19.10.])</f>
        <v>19</v>
      </c>
      <c r="P263" s="1">
        <f>COUNT(Tabelle256[12.10.])</f>
        <v>20</v>
      </c>
      <c r="Q263" s="1">
        <f>COUNT(Tabelle256[05.10.])</f>
        <v>18</v>
      </c>
      <c r="R263" s="1">
        <f>COUNT(Tabelle256[28.09.])</f>
        <v>19</v>
      </c>
      <c r="S263" s="1">
        <f>COUNT(Tabelle256[21.09.])</f>
        <v>17</v>
      </c>
      <c r="T263" s="1">
        <f>COUNT(Tabelle256[07.09.])</f>
        <v>21</v>
      </c>
      <c r="U263" s="1">
        <f>COUNT(Tabelle256[31.08.])</f>
        <v>20</v>
      </c>
      <c r="V263" s="1">
        <f>COUNT(Tabelle256[24.08.])</f>
        <v>18</v>
      </c>
      <c r="W263" s="1">
        <f>COUNT(Tabelle256[17.08.])</f>
        <v>14</v>
      </c>
      <c r="X263" s="1">
        <f>COUNT(Tabelle256[10.08.])</f>
        <v>18</v>
      </c>
      <c r="Y263" s="1">
        <f>COUNT(Tabelle256[03.08.])</f>
        <v>17</v>
      </c>
      <c r="Z263" s="1">
        <f>COUNT(Tabelle256[27.07.])</f>
        <v>20</v>
      </c>
      <c r="AA263" s="1">
        <f>COUNT(Tabelle256[20.07.])</f>
        <v>15</v>
      </c>
      <c r="AB263" s="1">
        <f>COUNT(Tabelle256[13.07.])</f>
        <v>21</v>
      </c>
      <c r="AC263" s="1">
        <f>COUNT(Tabelle256[06.07.])</f>
        <v>21</v>
      </c>
      <c r="AD263" s="1">
        <f>COUNT(Tabelle256[29.06.])</f>
        <v>15</v>
      </c>
      <c r="AE263" s="1">
        <f>COUNT(Tabelle256[22.06.])</f>
        <v>18</v>
      </c>
      <c r="AF263" s="1">
        <f>COUNT(Tabelle256[15.06.])</f>
        <v>18</v>
      </c>
      <c r="AG263" s="1">
        <f>COUNT(Tabelle256[08.06.])</f>
        <v>19</v>
      </c>
      <c r="AH263" s="1">
        <f>COUNT(Tabelle256[01.06.])</f>
        <v>23</v>
      </c>
      <c r="AI263" s="1">
        <f>COUNT(Tabelle256[18.05.])</f>
        <v>17</v>
      </c>
      <c r="AJ263" s="1">
        <f>COUNT(Tabelle256[11.05.])</f>
        <v>23</v>
      </c>
      <c r="AK263" s="1">
        <f>COUNT(Tabelle256[04.05.])</f>
        <v>19</v>
      </c>
      <c r="AL263" s="1">
        <f>COUNT(Tabelle256[27.04.])</f>
        <v>20</v>
      </c>
      <c r="AM263" s="1">
        <f>COUNT(Tabelle256[20.04.])</f>
        <v>21</v>
      </c>
      <c r="AN263" s="1">
        <f>COUNT(Tabelle256[13.04.])</f>
        <v>20</v>
      </c>
      <c r="AO263" s="1">
        <f>COUNT(Tabelle256[06.04.])</f>
        <v>23</v>
      </c>
      <c r="AP263" s="1">
        <f>COUNT(Tabelle256[30.03.])</f>
        <v>16</v>
      </c>
      <c r="AQ263" s="1">
        <f>COUNT(Tabelle256[23.03.])</f>
        <v>21</v>
      </c>
      <c r="AR263" s="1">
        <f>COUNT(Tabelle256[16.03.])</f>
        <v>21</v>
      </c>
      <c r="AS263" s="1">
        <f>COUNT(Tabelle256[09.03.])</f>
        <v>18</v>
      </c>
      <c r="AT263" s="1">
        <f>COUNT(Tabelle256[02.03.])</f>
        <v>22</v>
      </c>
      <c r="AU263" s="1">
        <f>COUNT(Tabelle256[23.02.])</f>
        <v>18</v>
      </c>
      <c r="AV263" s="1">
        <f>COUNT(Tabelle256[16.02.])</f>
        <v>19</v>
      </c>
      <c r="AW263" s="1">
        <f>COUNT(Tabelle256[09.02.])</f>
        <v>20</v>
      </c>
      <c r="AX263" s="1">
        <f>COUNT(Tabelle256[02.02.])</f>
        <v>19</v>
      </c>
      <c r="AY263" s="1">
        <f>COUNT(Tabelle256[26.01.])</f>
        <v>21</v>
      </c>
      <c r="AZ263" s="1">
        <f>COUNT(Tabelle256[19.01.])</f>
        <v>23</v>
      </c>
      <c r="BA263" s="1">
        <f>COUNT(Tabelle256[05.01.])</f>
        <v>20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26105-C734-4A3D-95C7-D04EFAEFC944}">
  <dimension ref="A1:Y23"/>
  <sheetViews>
    <sheetView zoomScaleNormal="100" workbookViewId="0">
      <pane xSplit="3" ySplit="1" topLeftCell="L2" activePane="bottomRight" state="frozen"/>
      <selection pane="topRight" activeCell="D1" sqref="D1"/>
      <selection pane="bottomLeft" activeCell="A2" sqref="A2"/>
      <selection pane="bottomRight" activeCell="L19" sqref="L19"/>
    </sheetView>
  </sheetViews>
  <sheetFormatPr baseColWidth="10" defaultColWidth="12.7109375" defaultRowHeight="15.75" x14ac:dyDescent="0.25"/>
  <cols>
    <col min="1" max="1" width="31.140625" style="65" bestFit="1" customWidth="1"/>
    <col min="2" max="2" width="8.42578125" style="65" customWidth="1"/>
    <col min="3" max="3" width="11.42578125" customWidth="1"/>
    <col min="4" max="4" width="10.28515625" style="65" bestFit="1" customWidth="1"/>
    <col min="5" max="13" width="11.85546875" style="66" customWidth="1"/>
    <col min="14" max="14" width="11.42578125" style="66" bestFit="1" customWidth="1"/>
    <col min="15" max="16" width="11.85546875" style="66" customWidth="1"/>
    <col min="17" max="21" width="11.85546875" style="65" customWidth="1"/>
    <col min="22" max="22" width="9.140625" style="65" customWidth="1"/>
    <col min="23" max="25" width="11.85546875" style="65" customWidth="1"/>
    <col min="26" max="16384" width="12.7109375" style="65"/>
  </cols>
  <sheetData>
    <row r="1" spans="1:25" x14ac:dyDescent="0.25">
      <c r="A1" s="65" t="s">
        <v>1</v>
      </c>
      <c r="B1" s="65" t="s">
        <v>0</v>
      </c>
      <c r="C1" s="65" t="s">
        <v>2</v>
      </c>
      <c r="D1" s="66" t="s">
        <v>1167</v>
      </c>
      <c r="E1" s="66" t="s">
        <v>1168</v>
      </c>
      <c r="F1" s="66" t="s">
        <v>1169</v>
      </c>
      <c r="G1" s="66" t="s">
        <v>1170</v>
      </c>
      <c r="H1" s="66" t="s">
        <v>1171</v>
      </c>
      <c r="I1" s="66" t="s">
        <v>1172</v>
      </c>
      <c r="J1" s="66" t="s">
        <v>1173</v>
      </c>
      <c r="K1" s="66" t="s">
        <v>1174</v>
      </c>
      <c r="L1" s="66" t="s">
        <v>1175</v>
      </c>
      <c r="M1" s="66" t="s">
        <v>1176</v>
      </c>
      <c r="N1" s="66" t="s">
        <v>1177</v>
      </c>
      <c r="O1" s="66" t="s">
        <v>1178</v>
      </c>
      <c r="P1" s="66" t="s">
        <v>1179</v>
      </c>
      <c r="Q1" s="66" t="s">
        <v>1180</v>
      </c>
      <c r="R1" s="66" t="s">
        <v>1181</v>
      </c>
      <c r="S1" s="66" t="s">
        <v>1182</v>
      </c>
      <c r="T1" s="66" t="s">
        <v>1183</v>
      </c>
      <c r="U1" s="66" t="s">
        <v>1184</v>
      </c>
      <c r="V1" s="66" t="s">
        <v>1185</v>
      </c>
      <c r="W1" s="66" t="s">
        <v>1186</v>
      </c>
      <c r="X1" s="66" t="s">
        <v>1187</v>
      </c>
      <c r="Y1" s="66" t="s">
        <v>1188</v>
      </c>
    </row>
    <row r="2" spans="1:25" x14ac:dyDescent="0.25">
      <c r="A2" s="65" t="s">
        <v>1126</v>
      </c>
      <c r="B2" s="65">
        <f>RANK(Tabelle18[[#This Row],[Punkte]],C:C,0)</f>
        <v>1</v>
      </c>
      <c r="C2" s="65">
        <f>SUM(Tabelle18[[#This Row],[Runde1]:[Runde21]])</f>
        <v>109</v>
      </c>
      <c r="D2" s="67">
        <v>5</v>
      </c>
      <c r="E2" s="67">
        <v>6</v>
      </c>
      <c r="F2" s="67">
        <v>5</v>
      </c>
      <c r="G2" s="67">
        <v>6</v>
      </c>
      <c r="H2" s="67">
        <v>4</v>
      </c>
      <c r="I2" s="67">
        <v>8</v>
      </c>
      <c r="J2" s="67">
        <v>4</v>
      </c>
      <c r="K2" s="67">
        <v>5</v>
      </c>
      <c r="L2" s="67">
        <v>7</v>
      </c>
      <c r="M2" s="67">
        <v>5</v>
      </c>
      <c r="N2" s="67">
        <v>7</v>
      </c>
      <c r="O2" s="67">
        <v>5</v>
      </c>
      <c r="P2" s="67">
        <v>6</v>
      </c>
      <c r="Q2" s="67">
        <v>3</v>
      </c>
      <c r="R2" s="67">
        <v>5</v>
      </c>
      <c r="S2" s="67">
        <v>5</v>
      </c>
      <c r="T2" s="67">
        <v>3</v>
      </c>
      <c r="U2" s="67">
        <v>8</v>
      </c>
      <c r="V2" s="67">
        <v>2</v>
      </c>
      <c r="W2" s="67">
        <v>3</v>
      </c>
      <c r="X2" s="67">
        <v>5</v>
      </c>
      <c r="Y2" s="67">
        <v>2</v>
      </c>
    </row>
    <row r="3" spans="1:25" x14ac:dyDescent="0.25">
      <c r="A3" s="65" t="s">
        <v>75</v>
      </c>
      <c r="B3" s="65">
        <f>RANK(Tabelle18[[#This Row],[Punkte]],C:C,0)</f>
        <v>2</v>
      </c>
      <c r="C3" s="65">
        <f>SUM(Tabelle18[[#This Row],[Runde1]:[Runde21]])</f>
        <v>104</v>
      </c>
      <c r="D3" s="67">
        <v>5</v>
      </c>
      <c r="E3" s="67">
        <v>3</v>
      </c>
      <c r="F3" s="67">
        <v>3</v>
      </c>
      <c r="G3" s="67">
        <v>5</v>
      </c>
      <c r="H3" s="67">
        <v>3</v>
      </c>
      <c r="I3" s="67">
        <v>7</v>
      </c>
      <c r="J3" s="67">
        <v>2</v>
      </c>
      <c r="K3" s="67">
        <v>4</v>
      </c>
      <c r="L3" s="67">
        <v>6</v>
      </c>
      <c r="M3" s="67">
        <v>4</v>
      </c>
      <c r="N3" s="67">
        <v>5</v>
      </c>
      <c r="O3" s="67">
        <v>7</v>
      </c>
      <c r="P3" s="67">
        <v>9</v>
      </c>
      <c r="Q3" s="67">
        <v>5</v>
      </c>
      <c r="R3" s="67">
        <v>5</v>
      </c>
      <c r="S3" s="67">
        <v>3</v>
      </c>
      <c r="T3" s="67">
        <v>4</v>
      </c>
      <c r="U3" s="67">
        <v>6</v>
      </c>
      <c r="V3" s="67">
        <v>2</v>
      </c>
      <c r="W3" s="67">
        <v>5</v>
      </c>
      <c r="X3" s="67">
        <v>8</v>
      </c>
      <c r="Y3" s="67">
        <v>3</v>
      </c>
    </row>
    <row r="4" spans="1:25" x14ac:dyDescent="0.25">
      <c r="A4" s="65" t="s">
        <v>634</v>
      </c>
      <c r="B4" s="65">
        <f>RANK(Tabelle18[[#This Row],[Punkte]],C:C,0)</f>
        <v>3</v>
      </c>
      <c r="C4" s="65">
        <f>SUM(Tabelle18[[#This Row],[Runde1]:[Runde21]])</f>
        <v>103</v>
      </c>
      <c r="D4" s="67">
        <v>4</v>
      </c>
      <c r="E4" s="67">
        <v>4</v>
      </c>
      <c r="F4" s="67">
        <v>3</v>
      </c>
      <c r="G4" s="67">
        <v>5</v>
      </c>
      <c r="H4" s="67">
        <v>3</v>
      </c>
      <c r="I4" s="67">
        <v>6</v>
      </c>
      <c r="J4" s="67">
        <v>4</v>
      </c>
      <c r="K4" s="67">
        <v>6</v>
      </c>
      <c r="L4" s="67">
        <v>7</v>
      </c>
      <c r="M4" s="67">
        <v>6</v>
      </c>
      <c r="N4" s="67">
        <v>7</v>
      </c>
      <c r="O4" s="67">
        <v>5</v>
      </c>
      <c r="P4" s="67">
        <v>8</v>
      </c>
      <c r="Q4" s="67">
        <v>1</v>
      </c>
      <c r="R4" s="67">
        <v>3</v>
      </c>
      <c r="S4" s="67">
        <v>4</v>
      </c>
      <c r="T4" s="67">
        <v>6</v>
      </c>
      <c r="U4" s="67">
        <v>7</v>
      </c>
      <c r="V4" s="67">
        <v>1</v>
      </c>
      <c r="W4" s="67">
        <v>4</v>
      </c>
      <c r="X4" s="67">
        <v>7</v>
      </c>
      <c r="Y4" s="67">
        <v>2</v>
      </c>
    </row>
    <row r="5" spans="1:25" x14ac:dyDescent="0.25">
      <c r="A5" s="65" t="s">
        <v>540</v>
      </c>
      <c r="B5" s="65">
        <f>RANK(Tabelle18[[#This Row],[Punkte]],C:C,0)</f>
        <v>4</v>
      </c>
      <c r="C5" s="65">
        <f>SUM(Tabelle18[[#This Row],[Runde1]:[Runde21]])</f>
        <v>102</v>
      </c>
      <c r="D5" s="67">
        <v>4</v>
      </c>
      <c r="E5" s="67">
        <v>4</v>
      </c>
      <c r="F5" s="67">
        <v>5</v>
      </c>
      <c r="G5" s="67">
        <v>5</v>
      </c>
      <c r="H5" s="67">
        <v>4</v>
      </c>
      <c r="I5" s="67">
        <v>5</v>
      </c>
      <c r="J5" s="67">
        <v>3</v>
      </c>
      <c r="K5" s="67">
        <v>6</v>
      </c>
      <c r="L5" s="67">
        <v>6</v>
      </c>
      <c r="M5" s="67">
        <v>7</v>
      </c>
      <c r="N5" s="67">
        <v>7</v>
      </c>
      <c r="O5" s="67">
        <v>5</v>
      </c>
      <c r="P5" s="67">
        <v>5</v>
      </c>
      <c r="Q5" s="67">
        <v>3</v>
      </c>
      <c r="R5" s="67">
        <v>4</v>
      </c>
      <c r="S5" s="67">
        <v>3</v>
      </c>
      <c r="T5" s="67">
        <v>2</v>
      </c>
      <c r="U5" s="67">
        <v>7</v>
      </c>
      <c r="V5" s="67">
        <v>2</v>
      </c>
      <c r="W5" s="67">
        <v>6</v>
      </c>
      <c r="X5" s="67">
        <v>8</v>
      </c>
      <c r="Y5" s="67">
        <v>1</v>
      </c>
    </row>
    <row r="6" spans="1:25" x14ac:dyDescent="0.25">
      <c r="A6" s="65" t="s">
        <v>62</v>
      </c>
      <c r="B6" s="65">
        <f>RANK(Tabelle18[[#This Row],[Punkte]],C:C,0)</f>
        <v>5</v>
      </c>
      <c r="C6" s="65">
        <f>SUM(Tabelle18[[#This Row],[Runde1]:[Runde21]])</f>
        <v>101</v>
      </c>
      <c r="D6" s="67">
        <v>5</v>
      </c>
      <c r="E6" s="67">
        <v>3</v>
      </c>
      <c r="F6" s="67">
        <v>4</v>
      </c>
      <c r="G6" s="67">
        <v>5</v>
      </c>
      <c r="H6" s="67">
        <v>3</v>
      </c>
      <c r="I6" s="67">
        <v>7</v>
      </c>
      <c r="J6" s="67">
        <v>4</v>
      </c>
      <c r="K6" s="67">
        <v>3</v>
      </c>
      <c r="L6" s="67">
        <v>4</v>
      </c>
      <c r="M6" s="67">
        <v>5</v>
      </c>
      <c r="N6" s="67">
        <v>8</v>
      </c>
      <c r="O6" s="67">
        <v>4</v>
      </c>
      <c r="P6" s="67">
        <v>10</v>
      </c>
      <c r="Q6" s="67">
        <v>2</v>
      </c>
      <c r="R6" s="67">
        <v>5</v>
      </c>
      <c r="S6" s="67">
        <v>3</v>
      </c>
      <c r="T6" s="67">
        <v>6</v>
      </c>
      <c r="U6" s="67">
        <v>5</v>
      </c>
      <c r="V6" s="67">
        <v>3</v>
      </c>
      <c r="W6" s="67">
        <v>3</v>
      </c>
      <c r="X6" s="67">
        <v>7</v>
      </c>
      <c r="Y6" s="67">
        <v>2</v>
      </c>
    </row>
    <row r="7" spans="1:25" x14ac:dyDescent="0.25">
      <c r="A7" s="65" t="s">
        <v>1189</v>
      </c>
      <c r="B7" s="65">
        <f>RANK(Tabelle18[[#This Row],[Punkte]],C:C,0)</f>
        <v>6</v>
      </c>
      <c r="C7" s="65">
        <f>SUM(Tabelle18[[#This Row],[Runde1]:[Runde21]])</f>
        <v>95</v>
      </c>
      <c r="D7" s="67">
        <v>2</v>
      </c>
      <c r="E7" s="67">
        <v>5</v>
      </c>
      <c r="F7" s="67">
        <v>4</v>
      </c>
      <c r="G7" s="67">
        <v>4</v>
      </c>
      <c r="H7" s="67">
        <v>6</v>
      </c>
      <c r="I7" s="67">
        <v>5</v>
      </c>
      <c r="J7" s="67">
        <v>2</v>
      </c>
      <c r="K7" s="67">
        <v>6</v>
      </c>
      <c r="L7" s="67">
        <v>3</v>
      </c>
      <c r="M7" s="67">
        <v>7</v>
      </c>
      <c r="N7" s="67">
        <v>8</v>
      </c>
      <c r="O7" s="67">
        <v>5</v>
      </c>
      <c r="P7" s="67">
        <v>7</v>
      </c>
      <c r="Q7" s="67">
        <v>2</v>
      </c>
      <c r="R7" s="67">
        <v>5</v>
      </c>
      <c r="S7" s="67">
        <v>4</v>
      </c>
      <c r="T7" s="67">
        <v>4</v>
      </c>
      <c r="U7" s="67">
        <v>4</v>
      </c>
      <c r="V7" s="67">
        <v>2</v>
      </c>
      <c r="W7" s="67">
        <v>5</v>
      </c>
      <c r="X7" s="67">
        <v>2</v>
      </c>
      <c r="Y7" s="67">
        <v>3</v>
      </c>
    </row>
    <row r="8" spans="1:25" x14ac:dyDescent="0.25">
      <c r="A8" s="65" t="s">
        <v>1190</v>
      </c>
      <c r="B8" s="65">
        <f>RANK(Tabelle18[[#This Row],[Punkte]],C:C,0)</f>
        <v>7</v>
      </c>
      <c r="C8" s="65">
        <f>SUM(Tabelle18[[#This Row],[Runde1]:[Runde21]])</f>
        <v>94</v>
      </c>
      <c r="D8" s="67">
        <v>4</v>
      </c>
      <c r="E8" s="67">
        <v>5</v>
      </c>
      <c r="F8" s="67">
        <v>4</v>
      </c>
      <c r="G8" s="67">
        <v>6</v>
      </c>
      <c r="H8" s="67">
        <v>4</v>
      </c>
      <c r="I8" s="67">
        <v>7</v>
      </c>
      <c r="J8" s="67">
        <v>2</v>
      </c>
      <c r="K8" s="67">
        <v>3</v>
      </c>
      <c r="L8" s="67">
        <v>7</v>
      </c>
      <c r="M8" s="67">
        <v>5</v>
      </c>
      <c r="N8" s="67">
        <v>7</v>
      </c>
      <c r="O8" s="67">
        <v>2</v>
      </c>
      <c r="P8" s="67">
        <v>9</v>
      </c>
      <c r="Q8" s="67">
        <v>2</v>
      </c>
      <c r="R8" s="67">
        <v>4</v>
      </c>
      <c r="S8" s="67">
        <v>5</v>
      </c>
      <c r="T8" s="67">
        <v>3</v>
      </c>
      <c r="U8" s="67">
        <v>5</v>
      </c>
      <c r="V8" s="67">
        <v>1</v>
      </c>
      <c r="W8" s="67">
        <v>1</v>
      </c>
      <c r="X8" s="67">
        <v>6</v>
      </c>
      <c r="Y8" s="67">
        <v>2</v>
      </c>
    </row>
    <row r="9" spans="1:25" x14ac:dyDescent="0.25">
      <c r="A9" s="65" t="s">
        <v>1087</v>
      </c>
      <c r="B9" s="65">
        <f>RANK(Tabelle18[[#This Row],[Punkte]],C:C,0)</f>
        <v>8</v>
      </c>
      <c r="C9" s="65">
        <f>SUM(Tabelle18[[#This Row],[Runde1]:[Runde21]])</f>
        <v>93</v>
      </c>
      <c r="D9" s="67">
        <v>4</v>
      </c>
      <c r="E9" s="67">
        <v>3</v>
      </c>
      <c r="F9" s="67">
        <v>3</v>
      </c>
      <c r="G9" s="67">
        <v>4</v>
      </c>
      <c r="H9" s="67">
        <v>4</v>
      </c>
      <c r="I9" s="67">
        <v>7</v>
      </c>
      <c r="J9" s="67">
        <v>6</v>
      </c>
      <c r="K9" s="67">
        <v>2</v>
      </c>
      <c r="L9" s="67">
        <v>6</v>
      </c>
      <c r="M9" s="67">
        <v>5</v>
      </c>
      <c r="N9" s="67">
        <v>8</v>
      </c>
      <c r="O9" s="67">
        <v>3</v>
      </c>
      <c r="P9" s="67">
        <v>9</v>
      </c>
      <c r="Q9" s="67">
        <v>2</v>
      </c>
      <c r="R9" s="67">
        <v>5</v>
      </c>
      <c r="S9" s="67">
        <v>3</v>
      </c>
      <c r="T9" s="67">
        <v>5</v>
      </c>
      <c r="U9" s="67">
        <v>4</v>
      </c>
      <c r="V9" s="67">
        <v>1</v>
      </c>
      <c r="W9" s="67">
        <v>3</v>
      </c>
      <c r="X9" s="67">
        <v>5</v>
      </c>
      <c r="Y9" s="67">
        <v>1</v>
      </c>
    </row>
    <row r="10" spans="1:25" x14ac:dyDescent="0.25">
      <c r="A10" s="65" t="s">
        <v>839</v>
      </c>
      <c r="B10" s="65">
        <v>9</v>
      </c>
      <c r="C10" s="65">
        <f>SUM(Tabelle18[[#This Row],[Runde1]:[Runde21]])</f>
        <v>93</v>
      </c>
      <c r="D10" s="67">
        <v>3</v>
      </c>
      <c r="E10" s="67">
        <v>5</v>
      </c>
      <c r="F10" s="67">
        <v>5</v>
      </c>
      <c r="G10" s="67">
        <v>5</v>
      </c>
      <c r="H10" s="67">
        <v>3</v>
      </c>
      <c r="I10" s="67">
        <v>7</v>
      </c>
      <c r="J10" s="67">
        <v>3</v>
      </c>
      <c r="K10" s="67">
        <v>5</v>
      </c>
      <c r="L10" s="67">
        <v>6</v>
      </c>
      <c r="M10" s="67">
        <v>5</v>
      </c>
      <c r="N10" s="67">
        <v>7</v>
      </c>
      <c r="O10" s="67">
        <v>3</v>
      </c>
      <c r="P10" s="67">
        <v>10</v>
      </c>
      <c r="Q10" s="67">
        <v>3</v>
      </c>
      <c r="R10" s="67">
        <v>4</v>
      </c>
      <c r="S10" s="67">
        <v>4</v>
      </c>
      <c r="T10" s="67">
        <v>2</v>
      </c>
      <c r="U10" s="67">
        <v>4</v>
      </c>
      <c r="V10" s="67">
        <v>1</v>
      </c>
      <c r="W10" s="67">
        <v>2</v>
      </c>
      <c r="X10" s="67">
        <v>4</v>
      </c>
      <c r="Y10" s="67">
        <v>2</v>
      </c>
    </row>
    <row r="11" spans="1:25" x14ac:dyDescent="0.25">
      <c r="A11" s="65" t="s">
        <v>1191</v>
      </c>
      <c r="B11" s="65">
        <f>RANK(Tabelle18[[#This Row],[Punkte]],C:C,0)</f>
        <v>10</v>
      </c>
      <c r="C11" s="65">
        <f>SUM(Tabelle18[[#This Row],[Runde1]:[Runde21]])</f>
        <v>92</v>
      </c>
      <c r="D11" s="67">
        <v>3</v>
      </c>
      <c r="E11" s="67">
        <v>5</v>
      </c>
      <c r="F11" s="67">
        <v>5</v>
      </c>
      <c r="G11" s="67">
        <v>3</v>
      </c>
      <c r="H11" s="67">
        <v>3</v>
      </c>
      <c r="I11" s="67">
        <v>6</v>
      </c>
      <c r="J11" s="67">
        <v>2</v>
      </c>
      <c r="K11" s="67">
        <v>4</v>
      </c>
      <c r="L11" s="67">
        <v>5</v>
      </c>
      <c r="M11" s="67">
        <v>5</v>
      </c>
      <c r="N11" s="67">
        <v>5</v>
      </c>
      <c r="O11" s="67">
        <v>5</v>
      </c>
      <c r="P11" s="67">
        <v>10</v>
      </c>
      <c r="Q11" s="67">
        <v>3</v>
      </c>
      <c r="R11" s="67">
        <v>4</v>
      </c>
      <c r="S11" s="67">
        <v>4</v>
      </c>
      <c r="T11" s="67">
        <v>4</v>
      </c>
      <c r="U11" s="67">
        <v>5</v>
      </c>
      <c r="V11" s="67">
        <v>0</v>
      </c>
      <c r="W11" s="67">
        <v>4</v>
      </c>
      <c r="X11" s="67">
        <v>5</v>
      </c>
      <c r="Y11" s="67">
        <v>2</v>
      </c>
    </row>
    <row r="12" spans="1:25" x14ac:dyDescent="0.25">
      <c r="A12" s="65" t="s">
        <v>572</v>
      </c>
      <c r="B12" s="65">
        <f>RANK(Tabelle18[[#This Row],[Punkte]],C:C,0)</f>
        <v>11</v>
      </c>
      <c r="C12" s="65">
        <f>SUM(Tabelle18[[#This Row],[Runde1]:[Runde21]])</f>
        <v>89</v>
      </c>
      <c r="D12" s="67">
        <v>2</v>
      </c>
      <c r="E12" s="67">
        <v>3</v>
      </c>
      <c r="F12" s="67">
        <v>6</v>
      </c>
      <c r="G12" s="67">
        <v>3</v>
      </c>
      <c r="H12" s="67">
        <v>5</v>
      </c>
      <c r="I12" s="67">
        <v>5</v>
      </c>
      <c r="J12" s="67">
        <v>3</v>
      </c>
      <c r="K12" s="67">
        <v>4</v>
      </c>
      <c r="L12" s="67">
        <v>7</v>
      </c>
      <c r="M12" s="67">
        <v>5</v>
      </c>
      <c r="N12" s="67">
        <v>7</v>
      </c>
      <c r="O12" s="67">
        <v>3</v>
      </c>
      <c r="P12" s="67">
        <v>6</v>
      </c>
      <c r="Q12" s="67">
        <v>2</v>
      </c>
      <c r="R12" s="67">
        <v>3</v>
      </c>
      <c r="S12" s="67">
        <v>5</v>
      </c>
      <c r="T12" s="67">
        <v>3</v>
      </c>
      <c r="U12" s="67">
        <v>4</v>
      </c>
      <c r="V12" s="67">
        <v>2</v>
      </c>
      <c r="W12" s="67">
        <v>3</v>
      </c>
      <c r="X12" s="67">
        <v>6</v>
      </c>
      <c r="Y12" s="67">
        <v>2</v>
      </c>
    </row>
    <row r="13" spans="1:25" x14ac:dyDescent="0.25">
      <c r="A13" s="65" t="s">
        <v>87</v>
      </c>
      <c r="B13" s="65">
        <f>RANK(Tabelle18[[#This Row],[Punkte]],C:C,0)</f>
        <v>12</v>
      </c>
      <c r="C13" s="65">
        <f>SUM(Tabelle18[[#This Row],[Runde1]:[Runde21]])</f>
        <v>82</v>
      </c>
      <c r="D13" s="67">
        <v>5</v>
      </c>
      <c r="E13" s="67">
        <v>4</v>
      </c>
      <c r="F13" s="67">
        <v>1</v>
      </c>
      <c r="G13" s="67">
        <v>6</v>
      </c>
      <c r="H13" s="67">
        <v>3</v>
      </c>
      <c r="I13" s="67">
        <v>8</v>
      </c>
      <c r="J13" s="67">
        <v>2</v>
      </c>
      <c r="K13" s="67">
        <v>3</v>
      </c>
      <c r="L13" s="67">
        <v>5</v>
      </c>
      <c r="M13" s="67">
        <v>3</v>
      </c>
      <c r="N13" s="67">
        <v>6</v>
      </c>
      <c r="O13" s="67">
        <v>6</v>
      </c>
      <c r="P13" s="67">
        <v>4</v>
      </c>
      <c r="Q13" s="67">
        <v>1</v>
      </c>
      <c r="R13" s="67">
        <v>2</v>
      </c>
      <c r="S13" s="67">
        <v>4</v>
      </c>
      <c r="T13" s="67">
        <v>4</v>
      </c>
      <c r="U13" s="67">
        <v>6</v>
      </c>
      <c r="V13" s="67">
        <v>1</v>
      </c>
      <c r="W13" s="67">
        <v>2</v>
      </c>
      <c r="X13" s="67">
        <v>3</v>
      </c>
      <c r="Y13" s="67">
        <v>3</v>
      </c>
    </row>
    <row r="14" spans="1:25" x14ac:dyDescent="0.25">
      <c r="A14" s="65" t="s">
        <v>1192</v>
      </c>
      <c r="B14" s="65">
        <f>RANK(Tabelle18[[#This Row],[Punkte]],C:C,0)</f>
        <v>13</v>
      </c>
      <c r="C14" s="65">
        <f>SUM(Tabelle18[[#This Row],[Runde1]:[Runde21]])</f>
        <v>74</v>
      </c>
      <c r="D14" s="67">
        <v>2</v>
      </c>
      <c r="E14" s="67">
        <v>2</v>
      </c>
      <c r="F14" s="67">
        <v>2</v>
      </c>
      <c r="G14" s="67">
        <v>5</v>
      </c>
      <c r="H14" s="67">
        <v>4</v>
      </c>
      <c r="I14" s="67">
        <v>6</v>
      </c>
      <c r="J14" s="67">
        <v>4</v>
      </c>
      <c r="K14" s="67">
        <v>2</v>
      </c>
      <c r="L14" s="67">
        <v>6</v>
      </c>
      <c r="M14" s="67">
        <v>6</v>
      </c>
      <c r="N14" s="67">
        <v>7</v>
      </c>
      <c r="O14" s="67">
        <v>1</v>
      </c>
      <c r="P14" s="67">
        <v>6</v>
      </c>
      <c r="Q14" s="67">
        <v>1</v>
      </c>
      <c r="R14" s="67">
        <v>3</v>
      </c>
      <c r="S14" s="67">
        <v>3</v>
      </c>
      <c r="T14" s="67">
        <v>2</v>
      </c>
      <c r="U14" s="67">
        <v>3</v>
      </c>
      <c r="V14" s="67">
        <v>1</v>
      </c>
      <c r="W14" s="67">
        <v>4</v>
      </c>
      <c r="X14" s="67">
        <v>2</v>
      </c>
      <c r="Y14" s="67">
        <v>2</v>
      </c>
    </row>
    <row r="15" spans="1:25" x14ac:dyDescent="0.25">
      <c r="A15" s="65" t="s">
        <v>1193</v>
      </c>
      <c r="B15" s="65">
        <f>RANK(Tabelle18[[#This Row],[Punkte]],C:C,0)</f>
        <v>14</v>
      </c>
      <c r="C15" s="65">
        <f>SUM(Tabelle18[[#This Row],[Runde1]:[Runde21]])</f>
        <v>70</v>
      </c>
      <c r="D15" s="67">
        <v>1</v>
      </c>
      <c r="E15" s="67">
        <v>0</v>
      </c>
      <c r="F15" s="67">
        <v>5</v>
      </c>
      <c r="G15" s="67">
        <v>3</v>
      </c>
      <c r="H15" s="67">
        <v>2</v>
      </c>
      <c r="I15" s="67">
        <v>6</v>
      </c>
      <c r="J15" s="67">
        <v>2</v>
      </c>
      <c r="K15" s="67">
        <v>4</v>
      </c>
      <c r="L15" s="67">
        <v>5</v>
      </c>
      <c r="M15" s="67">
        <v>5</v>
      </c>
      <c r="N15" s="67">
        <v>6</v>
      </c>
      <c r="O15" s="67">
        <v>1</v>
      </c>
      <c r="P15" s="67">
        <v>8</v>
      </c>
      <c r="Q15" s="67">
        <v>3</v>
      </c>
      <c r="R15" s="67">
        <v>5</v>
      </c>
      <c r="S15" s="67">
        <v>4</v>
      </c>
      <c r="T15" s="67">
        <v>3</v>
      </c>
      <c r="U15" s="67">
        <v>5</v>
      </c>
      <c r="V15" s="67">
        <v>2</v>
      </c>
      <c r="W15" s="67"/>
      <c r="X15" s="67"/>
      <c r="Y15" s="67"/>
    </row>
    <row r="16" spans="1:25" x14ac:dyDescent="0.25">
      <c r="A16" s="65" t="s">
        <v>1119</v>
      </c>
      <c r="B16" s="65">
        <f>RANK(Tabelle18[[#This Row],[Punkte]],C:C,0)</f>
        <v>15</v>
      </c>
      <c r="C16" s="65">
        <f>SUM(Tabelle18[[#This Row],[Runde1]:[Runde21]])</f>
        <v>69</v>
      </c>
      <c r="D16" s="67">
        <v>2</v>
      </c>
      <c r="E16" s="67">
        <v>1</v>
      </c>
      <c r="F16" s="67">
        <v>2</v>
      </c>
      <c r="G16" s="67">
        <v>5</v>
      </c>
      <c r="H16" s="67">
        <v>2</v>
      </c>
      <c r="I16" s="67">
        <v>6</v>
      </c>
      <c r="J16" s="67">
        <v>4</v>
      </c>
      <c r="K16" s="67">
        <v>4</v>
      </c>
      <c r="L16" s="67">
        <v>5</v>
      </c>
      <c r="M16" s="67">
        <v>2</v>
      </c>
      <c r="N16" s="67">
        <v>5</v>
      </c>
      <c r="O16" s="67">
        <v>1</v>
      </c>
      <c r="P16" s="67">
        <v>3</v>
      </c>
      <c r="Q16" s="67">
        <v>2</v>
      </c>
      <c r="R16" s="67">
        <v>3</v>
      </c>
      <c r="S16" s="67">
        <v>1</v>
      </c>
      <c r="T16" s="67">
        <v>4</v>
      </c>
      <c r="U16" s="67">
        <v>6</v>
      </c>
      <c r="V16" s="67">
        <v>2</v>
      </c>
      <c r="W16" s="67">
        <v>3</v>
      </c>
      <c r="X16" s="67">
        <v>5</v>
      </c>
      <c r="Y16" s="67">
        <v>1</v>
      </c>
    </row>
    <row r="17" spans="1:25" x14ac:dyDescent="0.25">
      <c r="A17" s="65" t="s">
        <v>72</v>
      </c>
      <c r="B17" s="65">
        <f>RANK(Tabelle18[[#This Row],[Punkte]],C:C,0)</f>
        <v>16</v>
      </c>
      <c r="C17" s="65">
        <f>SUM(Tabelle18[[#This Row],[Runde1]:[Runde21]])</f>
        <v>52</v>
      </c>
      <c r="D17" s="67">
        <v>3</v>
      </c>
      <c r="E17" s="67">
        <v>4</v>
      </c>
      <c r="F17" s="67">
        <v>2</v>
      </c>
      <c r="G17" s="67">
        <v>4</v>
      </c>
      <c r="H17" s="67">
        <v>3</v>
      </c>
      <c r="I17" s="67">
        <v>7</v>
      </c>
      <c r="J17" s="67">
        <v>1</v>
      </c>
      <c r="K17" s="67">
        <v>4</v>
      </c>
      <c r="L17" s="67">
        <v>3</v>
      </c>
      <c r="M17" s="67">
        <v>3</v>
      </c>
      <c r="N17" s="67">
        <v>6</v>
      </c>
      <c r="O17" s="67">
        <v>0</v>
      </c>
      <c r="P17" s="67">
        <v>4</v>
      </c>
      <c r="Q17" s="67">
        <v>0</v>
      </c>
      <c r="R17" s="67">
        <v>3</v>
      </c>
      <c r="S17" s="67">
        <v>2</v>
      </c>
      <c r="T17" s="67">
        <v>1</v>
      </c>
      <c r="U17" s="67">
        <v>2</v>
      </c>
      <c r="V17" s="67"/>
      <c r="W17" s="67"/>
      <c r="X17" s="67"/>
      <c r="Y17" s="67"/>
    </row>
    <row r="18" spans="1:25" x14ac:dyDescent="0.25">
      <c r="A18" s="65" t="s">
        <v>1194</v>
      </c>
      <c r="B18" s="65">
        <f>RANK(Tabelle18[[#This Row],[Punkte]],C:C,0)</f>
        <v>17</v>
      </c>
      <c r="C18" s="65">
        <f>SUM(Tabelle18[[#This Row],[Runde1]:[Runde21]])</f>
        <v>31</v>
      </c>
      <c r="D18" s="67">
        <v>2</v>
      </c>
      <c r="E18" s="67">
        <v>2</v>
      </c>
      <c r="F18" s="67">
        <v>2</v>
      </c>
      <c r="G18" s="67">
        <v>1</v>
      </c>
      <c r="H18" s="67">
        <v>3</v>
      </c>
      <c r="I18" s="67">
        <v>4</v>
      </c>
      <c r="J18" s="67">
        <v>1</v>
      </c>
      <c r="K18" s="67">
        <v>2</v>
      </c>
      <c r="L18" s="67">
        <v>3</v>
      </c>
      <c r="M18" s="67">
        <v>1</v>
      </c>
      <c r="N18" s="67">
        <v>5</v>
      </c>
      <c r="O18" s="67">
        <v>2</v>
      </c>
      <c r="P18" s="67">
        <v>3</v>
      </c>
      <c r="Q18" s="67"/>
      <c r="R18" s="67"/>
      <c r="S18" s="67"/>
      <c r="T18" s="67"/>
      <c r="U18" s="67"/>
      <c r="V18" s="67"/>
      <c r="W18" s="67"/>
      <c r="X18" s="67"/>
      <c r="Y18" s="67"/>
    </row>
    <row r="19" spans="1:25" x14ac:dyDescent="0.25">
      <c r="A19" s="65" t="s">
        <v>1195</v>
      </c>
      <c r="B19" s="65">
        <f>RANK(Tabelle18[[#This Row],[Punkte]],C:C,0)</f>
        <v>18</v>
      </c>
      <c r="C19" s="65">
        <f>SUM(Tabelle18[[#This Row],[Runde1]:[Runde21]])</f>
        <v>22</v>
      </c>
      <c r="D19" s="67"/>
      <c r="E19" s="67"/>
      <c r="F19" s="67"/>
      <c r="G19" s="67"/>
      <c r="H19" s="67"/>
      <c r="I19" s="67"/>
      <c r="J19" s="67"/>
      <c r="K19" s="67"/>
      <c r="L19" s="67"/>
      <c r="M19" s="67">
        <v>5</v>
      </c>
      <c r="N19" s="67">
        <v>8</v>
      </c>
      <c r="O19" s="67">
        <v>4</v>
      </c>
      <c r="P19" s="67">
        <v>5</v>
      </c>
      <c r="Q19" s="67"/>
      <c r="R19" s="67"/>
      <c r="S19" s="67"/>
      <c r="T19" s="67"/>
      <c r="U19" s="67"/>
      <c r="V19" s="67"/>
      <c r="W19" s="67"/>
      <c r="X19" s="67"/>
      <c r="Y19" s="67"/>
    </row>
    <row r="20" spans="1:25" x14ac:dyDescent="0.25">
      <c r="A20" s="65" t="s">
        <v>1196</v>
      </c>
      <c r="B20" s="65">
        <f>RANK(Tabelle18[[#This Row],[Punkte]],C:C,0)</f>
        <v>19</v>
      </c>
      <c r="C20" s="65">
        <f>SUM(Tabelle18[[#This Row],[Runde1]:[Runde21]])</f>
        <v>18</v>
      </c>
      <c r="D20" s="67"/>
      <c r="E20" s="67">
        <v>4</v>
      </c>
      <c r="F20" s="67">
        <v>2</v>
      </c>
      <c r="G20" s="67">
        <v>2</v>
      </c>
      <c r="H20" s="67">
        <v>2</v>
      </c>
      <c r="I20" s="67">
        <v>5</v>
      </c>
      <c r="J20" s="67">
        <v>3</v>
      </c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</row>
    <row r="21" spans="1:25" x14ac:dyDescent="0.25">
      <c r="A21" s="65" t="s">
        <v>1197</v>
      </c>
      <c r="B21" s="65">
        <f>RANK(Tabelle18[[#This Row],[Punkte]],C:C,0)</f>
        <v>20</v>
      </c>
      <c r="C21" s="65">
        <f>SUM(Tabelle18[[#This Row],[Runde1]:[Runde21]])</f>
        <v>10</v>
      </c>
      <c r="D21" s="67"/>
      <c r="E21" s="67"/>
      <c r="F21" s="67"/>
      <c r="G21" s="67"/>
      <c r="H21" s="67"/>
      <c r="I21" s="67"/>
      <c r="J21" s="67"/>
      <c r="K21" s="67"/>
      <c r="L21" s="67">
        <v>1</v>
      </c>
      <c r="M21" s="67">
        <v>2</v>
      </c>
      <c r="N21" s="67">
        <v>3</v>
      </c>
      <c r="O21" s="67">
        <v>0</v>
      </c>
      <c r="P21" s="67">
        <v>0</v>
      </c>
      <c r="Q21" s="67">
        <v>3</v>
      </c>
      <c r="R21" s="67">
        <v>1</v>
      </c>
      <c r="S21" s="67"/>
      <c r="T21" s="67"/>
      <c r="U21" s="67"/>
      <c r="V21" s="67"/>
      <c r="W21" s="67"/>
      <c r="X21" s="67"/>
      <c r="Y21" s="67"/>
    </row>
    <row r="23" spans="1:25" x14ac:dyDescent="0.25">
      <c r="A23" s="68" t="s">
        <v>1198</v>
      </c>
      <c r="D23" s="65">
        <f>COUNTA(Tabelle18[Runde1])</f>
        <v>17</v>
      </c>
      <c r="E23" s="65">
        <f>COUNTA(Tabelle18[Runde2])</f>
        <v>18</v>
      </c>
      <c r="F23" s="65">
        <f>COUNTA(Tabelle18[Runde3])</f>
        <v>18</v>
      </c>
      <c r="G23" s="65">
        <f>COUNTA(Tabelle18[Runde4])</f>
        <v>18</v>
      </c>
      <c r="H23" s="65">
        <f>COUNTA(Tabelle18[Runde5])</f>
        <v>18</v>
      </c>
      <c r="I23" s="65">
        <f>COUNTA(Tabelle18[Runde6])</f>
        <v>18</v>
      </c>
      <c r="J23" s="65">
        <f>COUNTA(Tabelle18[Runde7])</f>
        <v>18</v>
      </c>
      <c r="K23" s="65">
        <f>COUNTA(Tabelle18[Runde8])</f>
        <v>17</v>
      </c>
      <c r="L23" s="65">
        <f>COUNTA(Tabelle18[Runde9])</f>
        <v>18</v>
      </c>
      <c r="M23" s="65">
        <f>COUNTA(Tabelle18[Runde10])</f>
        <v>19</v>
      </c>
      <c r="N23" s="65">
        <f>COUNTA(Tabelle18[Runde11])</f>
        <v>19</v>
      </c>
      <c r="O23" s="65">
        <f>COUNTA(Tabelle18[Runde12])</f>
        <v>19</v>
      </c>
      <c r="P23" s="65">
        <f>COUNTA(Tabelle18[Runde13])</f>
        <v>19</v>
      </c>
      <c r="Q23" s="65">
        <f>COUNTA(Tabelle18[Runde14])</f>
        <v>17</v>
      </c>
      <c r="R23" s="65">
        <f>COUNTA(Tabelle18[Runde15])</f>
        <v>17</v>
      </c>
      <c r="S23" s="65">
        <f>COUNTA(Tabelle18[Runde16])</f>
        <v>16</v>
      </c>
      <c r="T23" s="65">
        <f>COUNTA(Tabelle18[Runde17])</f>
        <v>16</v>
      </c>
      <c r="U23" s="65">
        <f>COUNTA(Tabelle18[Runde18])</f>
        <v>16</v>
      </c>
      <c r="W23" s="65">
        <f>COUNTA(Tabelle18[Runde19])</f>
        <v>14</v>
      </c>
      <c r="X23" s="65">
        <f>COUNTA(Tabelle18[Runde20])</f>
        <v>14</v>
      </c>
      <c r="Y23" s="65">
        <f>COUNTA(Tabelle18[Runde21])</f>
        <v>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4327-9C73-4E0B-B9E6-2A8E1CDE433D}">
  <dimension ref="A1:E101"/>
  <sheetViews>
    <sheetView workbookViewId="0">
      <selection activeCell="E63" sqref="E63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7109375" style="36" bestFit="1" customWidth="1"/>
    <col min="4" max="4" width="16.7109375" style="36" bestFit="1" customWidth="1"/>
    <col min="5" max="16384" width="11.42578125" style="33"/>
  </cols>
  <sheetData>
    <row r="1" spans="1:5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</row>
    <row r="2" spans="1:5" ht="15.75" thickBot="1" x14ac:dyDescent="0.25">
      <c r="A2" s="35">
        <v>44931</v>
      </c>
      <c r="B2" s="34" t="s">
        <v>554</v>
      </c>
      <c r="C2" s="34" t="s">
        <v>797</v>
      </c>
      <c r="D2" s="34">
        <v>34</v>
      </c>
      <c r="E2" s="34">
        <v>20</v>
      </c>
    </row>
    <row r="3" spans="1:5" ht="15.75" thickBot="1" x14ac:dyDescent="0.25">
      <c r="A3" s="35">
        <f>A2+7</f>
        <v>44938</v>
      </c>
      <c r="B3" s="34" t="s">
        <v>617</v>
      </c>
      <c r="C3" s="34"/>
      <c r="D3" s="34"/>
      <c r="E3" s="34"/>
    </row>
    <row r="4" spans="1:5" ht="15.75" thickBot="1" x14ac:dyDescent="0.25">
      <c r="A4" s="35">
        <f t="shared" ref="A4:A53" si="0">A3+7</f>
        <v>44945</v>
      </c>
      <c r="B4" s="34" t="s">
        <v>539</v>
      </c>
      <c r="C4" s="34" t="s">
        <v>59</v>
      </c>
      <c r="D4" s="34">
        <v>33</v>
      </c>
      <c r="E4" s="34">
        <v>23</v>
      </c>
    </row>
    <row r="5" spans="1:5" ht="15.75" thickBot="1" x14ac:dyDescent="0.25">
      <c r="A5" s="35">
        <f t="shared" si="0"/>
        <v>44952</v>
      </c>
      <c r="B5" s="34" t="s">
        <v>809</v>
      </c>
      <c r="C5" s="34" t="s">
        <v>59</v>
      </c>
      <c r="D5" s="34">
        <v>27</v>
      </c>
      <c r="E5" s="34">
        <v>22</v>
      </c>
    </row>
    <row r="6" spans="1:5" ht="15.75" thickBot="1" x14ac:dyDescent="0.25">
      <c r="A6" s="35">
        <f t="shared" si="0"/>
        <v>44959</v>
      </c>
      <c r="B6" s="34" t="s">
        <v>539</v>
      </c>
      <c r="C6" s="34" t="s">
        <v>59</v>
      </c>
      <c r="D6" s="34">
        <v>27</v>
      </c>
      <c r="E6" s="34">
        <v>19</v>
      </c>
    </row>
    <row r="7" spans="1:5" ht="15.75" customHeight="1" thickBot="1" x14ac:dyDescent="0.25">
      <c r="A7" s="35">
        <f t="shared" si="0"/>
        <v>44966</v>
      </c>
      <c r="B7" s="34" t="s">
        <v>556</v>
      </c>
      <c r="C7" s="34" t="s">
        <v>87</v>
      </c>
      <c r="D7" s="34">
        <v>28</v>
      </c>
      <c r="E7" s="34">
        <v>20</v>
      </c>
    </row>
    <row r="8" spans="1:5" ht="15.75" thickBot="1" x14ac:dyDescent="0.25">
      <c r="A8" s="35">
        <f t="shared" si="0"/>
        <v>44973</v>
      </c>
      <c r="B8" s="34" t="s">
        <v>555</v>
      </c>
      <c r="C8" s="34" t="s">
        <v>839</v>
      </c>
      <c r="D8" s="34">
        <v>35</v>
      </c>
      <c r="E8" s="34">
        <v>19</v>
      </c>
    </row>
    <row r="9" spans="1:5" ht="15.75" thickBot="1" x14ac:dyDescent="0.25">
      <c r="A9" s="35">
        <f t="shared" si="0"/>
        <v>44980</v>
      </c>
      <c r="B9" s="34" t="s">
        <v>574</v>
      </c>
      <c r="C9" s="34" t="s">
        <v>839</v>
      </c>
      <c r="D9" s="34">
        <v>37</v>
      </c>
      <c r="E9" s="34">
        <v>21</v>
      </c>
    </row>
    <row r="10" spans="1:5" ht="15.75" thickBot="1" x14ac:dyDescent="0.25">
      <c r="A10" s="35">
        <f t="shared" si="0"/>
        <v>44987</v>
      </c>
      <c r="B10" s="34" t="s">
        <v>554</v>
      </c>
      <c r="C10" s="34" t="s">
        <v>59</v>
      </c>
      <c r="D10" s="34">
        <v>35</v>
      </c>
      <c r="E10" s="34">
        <v>21</v>
      </c>
    </row>
    <row r="11" spans="1:5" ht="15.75" thickBot="1" x14ac:dyDescent="0.25">
      <c r="A11" s="35">
        <f t="shared" si="0"/>
        <v>44994</v>
      </c>
      <c r="B11" s="34" t="s">
        <v>539</v>
      </c>
      <c r="C11" s="34" t="s">
        <v>854</v>
      </c>
      <c r="D11" s="34">
        <v>24</v>
      </c>
      <c r="E11" s="34">
        <v>18</v>
      </c>
    </row>
    <row r="12" spans="1:5" ht="15.75" thickBot="1" x14ac:dyDescent="0.25">
      <c r="A12" s="35">
        <f t="shared" si="0"/>
        <v>45001</v>
      </c>
      <c r="B12" s="34" t="s">
        <v>574</v>
      </c>
      <c r="C12" s="34" t="s">
        <v>62</v>
      </c>
      <c r="D12" s="34">
        <v>44</v>
      </c>
      <c r="E12" s="34">
        <v>21</v>
      </c>
    </row>
    <row r="13" spans="1:5" ht="15.75" thickBot="1" x14ac:dyDescent="0.25">
      <c r="A13" s="35">
        <f t="shared" si="0"/>
        <v>45008</v>
      </c>
      <c r="B13" s="34" t="s">
        <v>555</v>
      </c>
      <c r="C13" s="34" t="s">
        <v>839</v>
      </c>
      <c r="D13" s="34">
        <v>29</v>
      </c>
      <c r="E13" s="34">
        <v>21</v>
      </c>
    </row>
    <row r="14" spans="1:5" ht="15.75" thickBot="1" x14ac:dyDescent="0.25">
      <c r="A14" s="35">
        <f t="shared" si="0"/>
        <v>45015</v>
      </c>
      <c r="B14" s="34" t="s">
        <v>809</v>
      </c>
      <c r="C14" s="34" t="s">
        <v>62</v>
      </c>
      <c r="D14" s="34">
        <v>25</v>
      </c>
      <c r="E14" s="34">
        <v>16</v>
      </c>
    </row>
    <row r="15" spans="1:5" ht="15.75" thickBot="1" x14ac:dyDescent="0.25">
      <c r="A15" s="35">
        <f t="shared" si="0"/>
        <v>45022</v>
      </c>
      <c r="B15" s="34" t="s">
        <v>539</v>
      </c>
      <c r="C15" s="34" t="s">
        <v>839</v>
      </c>
      <c r="D15" s="34">
        <v>34</v>
      </c>
      <c r="E15" s="34">
        <v>23</v>
      </c>
    </row>
    <row r="16" spans="1:5" ht="15.75" thickBot="1" x14ac:dyDescent="0.25">
      <c r="A16" s="35">
        <f t="shared" si="0"/>
        <v>45029</v>
      </c>
      <c r="B16" s="34" t="s">
        <v>555</v>
      </c>
      <c r="C16" s="34" t="s">
        <v>62</v>
      </c>
      <c r="D16" s="34">
        <v>28</v>
      </c>
      <c r="E16" s="34">
        <v>20</v>
      </c>
    </row>
    <row r="17" spans="1:5" ht="15.75" thickBot="1" x14ac:dyDescent="0.25">
      <c r="A17" s="35">
        <f t="shared" si="0"/>
        <v>45036</v>
      </c>
      <c r="B17" s="34" t="s">
        <v>809</v>
      </c>
      <c r="C17" s="34" t="s">
        <v>62</v>
      </c>
      <c r="D17" s="34">
        <v>25</v>
      </c>
      <c r="E17" s="34">
        <v>21</v>
      </c>
    </row>
    <row r="18" spans="1:5" ht="15.75" thickBot="1" x14ac:dyDescent="0.25">
      <c r="A18" s="35">
        <f t="shared" si="0"/>
        <v>45043</v>
      </c>
      <c r="B18" s="34" t="s">
        <v>574</v>
      </c>
      <c r="C18" s="34" t="s">
        <v>62</v>
      </c>
      <c r="D18" s="34">
        <v>38</v>
      </c>
      <c r="E18" s="34">
        <v>20</v>
      </c>
    </row>
    <row r="19" spans="1:5" ht="15.75" thickBot="1" x14ac:dyDescent="0.25">
      <c r="A19" s="35">
        <f t="shared" si="0"/>
        <v>45050</v>
      </c>
      <c r="B19" s="34" t="s">
        <v>556</v>
      </c>
      <c r="C19" s="34" t="s">
        <v>62</v>
      </c>
      <c r="D19" s="34">
        <v>29</v>
      </c>
      <c r="E19" s="34">
        <v>19</v>
      </c>
    </row>
    <row r="20" spans="1:5" ht="15.75" thickBot="1" x14ac:dyDescent="0.25">
      <c r="A20" s="35">
        <f t="shared" si="0"/>
        <v>45057</v>
      </c>
      <c r="B20" s="34" t="s">
        <v>554</v>
      </c>
      <c r="C20" s="34" t="s">
        <v>854</v>
      </c>
      <c r="D20" s="34">
        <v>32</v>
      </c>
      <c r="E20" s="34">
        <v>23</v>
      </c>
    </row>
    <row r="21" spans="1:5" ht="15.75" thickBot="1" x14ac:dyDescent="0.25">
      <c r="A21" s="35">
        <f t="shared" si="0"/>
        <v>45064</v>
      </c>
      <c r="B21" s="34" t="s">
        <v>539</v>
      </c>
      <c r="C21" s="34" t="s">
        <v>59</v>
      </c>
      <c r="D21" s="34">
        <v>30</v>
      </c>
      <c r="E21" s="34">
        <v>17</v>
      </c>
    </row>
    <row r="22" spans="1:5" ht="15.75" thickBot="1" x14ac:dyDescent="0.25">
      <c r="A22" s="35">
        <f t="shared" si="0"/>
        <v>45071</v>
      </c>
      <c r="B22" s="34" t="s">
        <v>617</v>
      </c>
      <c r="C22" s="34"/>
      <c r="D22" s="34"/>
      <c r="E22" s="34"/>
    </row>
    <row r="23" spans="1:5" ht="15.75" thickBot="1" x14ac:dyDescent="0.25">
      <c r="A23" s="35">
        <f t="shared" si="0"/>
        <v>45078</v>
      </c>
      <c r="B23" s="34" t="s">
        <v>910</v>
      </c>
      <c r="C23" s="34" t="s">
        <v>839</v>
      </c>
      <c r="D23" s="34">
        <v>25</v>
      </c>
      <c r="E23" s="34">
        <v>23</v>
      </c>
    </row>
    <row r="24" spans="1:5" ht="15.75" thickBot="1" x14ac:dyDescent="0.25">
      <c r="A24" s="35">
        <f t="shared" si="0"/>
        <v>45085</v>
      </c>
      <c r="B24" s="34" t="s">
        <v>574</v>
      </c>
      <c r="C24" s="34" t="s">
        <v>839</v>
      </c>
      <c r="D24" s="34">
        <v>36</v>
      </c>
      <c r="E24" s="34">
        <v>19</v>
      </c>
    </row>
    <row r="25" spans="1:5" ht="15.75" thickBot="1" x14ac:dyDescent="0.25">
      <c r="A25" s="35">
        <f t="shared" si="0"/>
        <v>45092</v>
      </c>
      <c r="B25" s="34" t="s">
        <v>555</v>
      </c>
      <c r="C25" s="34" t="s">
        <v>62</v>
      </c>
      <c r="D25" s="34">
        <v>34</v>
      </c>
      <c r="E25" s="34">
        <v>18</v>
      </c>
    </row>
    <row r="26" spans="1:5" ht="15.75" thickBot="1" x14ac:dyDescent="0.25">
      <c r="A26" s="35">
        <f t="shared" si="0"/>
        <v>45099</v>
      </c>
      <c r="B26" s="34" t="s">
        <v>539</v>
      </c>
      <c r="C26" s="34" t="s">
        <v>839</v>
      </c>
      <c r="D26" s="34">
        <v>29</v>
      </c>
      <c r="E26" s="34">
        <v>18</v>
      </c>
    </row>
    <row r="27" spans="1:5" ht="15.75" thickBot="1" x14ac:dyDescent="0.25">
      <c r="A27" s="35">
        <f t="shared" si="0"/>
        <v>45106</v>
      </c>
      <c r="B27" s="34" t="s">
        <v>574</v>
      </c>
      <c r="C27" s="34" t="s">
        <v>59</v>
      </c>
      <c r="D27" s="34">
        <v>47</v>
      </c>
      <c r="E27" s="34">
        <v>15</v>
      </c>
    </row>
    <row r="28" spans="1:5" ht="15.75" thickBot="1" x14ac:dyDescent="0.25">
      <c r="A28" s="35">
        <f t="shared" si="0"/>
        <v>45113</v>
      </c>
      <c r="B28" s="34" t="s">
        <v>539</v>
      </c>
      <c r="C28" s="34" t="s">
        <v>87</v>
      </c>
      <c r="D28" s="34">
        <v>35</v>
      </c>
      <c r="E28" s="34">
        <v>21</v>
      </c>
    </row>
    <row r="29" spans="1:5" ht="15.75" thickBot="1" x14ac:dyDescent="0.25">
      <c r="A29" s="35">
        <f t="shared" si="0"/>
        <v>45120</v>
      </c>
      <c r="B29" s="34" t="s">
        <v>554</v>
      </c>
      <c r="C29" s="34" t="s">
        <v>797</v>
      </c>
      <c r="D29" s="34">
        <v>31</v>
      </c>
      <c r="E29" s="34">
        <v>22</v>
      </c>
    </row>
    <row r="30" spans="1:5" ht="15.75" thickBot="1" x14ac:dyDescent="0.25">
      <c r="A30" s="35">
        <f t="shared" si="0"/>
        <v>45127</v>
      </c>
      <c r="B30" s="34" t="s">
        <v>555</v>
      </c>
      <c r="C30" s="34" t="s">
        <v>839</v>
      </c>
      <c r="D30" s="34">
        <v>33</v>
      </c>
      <c r="E30" s="34">
        <v>16</v>
      </c>
    </row>
    <row r="31" spans="1:5" ht="15.75" thickBot="1" x14ac:dyDescent="0.25">
      <c r="A31" s="35">
        <f t="shared" si="0"/>
        <v>45134</v>
      </c>
      <c r="B31" s="34" t="s">
        <v>954</v>
      </c>
      <c r="C31" s="34" t="s">
        <v>87</v>
      </c>
      <c r="D31" s="34">
        <v>27</v>
      </c>
      <c r="E31" s="34">
        <v>20</v>
      </c>
    </row>
    <row r="32" spans="1:5" ht="15.75" thickBot="1" x14ac:dyDescent="0.25">
      <c r="A32" s="35">
        <f t="shared" si="0"/>
        <v>45141</v>
      </c>
      <c r="B32" s="34" t="s">
        <v>539</v>
      </c>
      <c r="C32" s="34" t="s">
        <v>62</v>
      </c>
      <c r="D32" s="34">
        <v>28</v>
      </c>
      <c r="E32" s="34">
        <v>17</v>
      </c>
    </row>
    <row r="33" spans="1:5" ht="15.75" thickBot="1" x14ac:dyDescent="0.25">
      <c r="A33" s="35">
        <f t="shared" si="0"/>
        <v>45148</v>
      </c>
      <c r="B33" s="34" t="s">
        <v>555</v>
      </c>
      <c r="C33" s="34" t="s">
        <v>839</v>
      </c>
      <c r="D33" s="34">
        <v>34</v>
      </c>
      <c r="E33" s="34">
        <v>18</v>
      </c>
    </row>
    <row r="34" spans="1:5" ht="15.75" thickBot="1" x14ac:dyDescent="0.25">
      <c r="A34" s="35">
        <f t="shared" si="0"/>
        <v>45155</v>
      </c>
      <c r="B34" s="34" t="s">
        <v>910</v>
      </c>
      <c r="C34" s="34" t="s">
        <v>62</v>
      </c>
      <c r="D34" s="34">
        <v>33</v>
      </c>
      <c r="E34" s="34">
        <v>14</v>
      </c>
    </row>
    <row r="35" spans="1:5" ht="15.75" thickBot="1" x14ac:dyDescent="0.25">
      <c r="A35" s="35">
        <f t="shared" si="0"/>
        <v>45162</v>
      </c>
      <c r="B35" s="34" t="s">
        <v>574</v>
      </c>
      <c r="C35" s="34" t="s">
        <v>62</v>
      </c>
      <c r="D35" s="34">
        <v>38</v>
      </c>
      <c r="E35" s="34">
        <v>18</v>
      </c>
    </row>
    <row r="36" spans="1:5" ht="15.75" thickBot="1" x14ac:dyDescent="0.25">
      <c r="A36" s="35">
        <f t="shared" si="0"/>
        <v>45169</v>
      </c>
      <c r="B36" s="34" t="s">
        <v>556</v>
      </c>
      <c r="C36" s="34" t="s">
        <v>62</v>
      </c>
      <c r="D36" s="34">
        <v>26</v>
      </c>
      <c r="E36" s="34">
        <v>20</v>
      </c>
    </row>
    <row r="37" spans="1:5" ht="15.75" thickBot="1" x14ac:dyDescent="0.25">
      <c r="A37" s="35">
        <f t="shared" si="0"/>
        <v>45176</v>
      </c>
      <c r="B37" s="34" t="s">
        <v>809</v>
      </c>
      <c r="C37" s="34" t="s">
        <v>797</v>
      </c>
      <c r="D37" s="34">
        <v>25</v>
      </c>
      <c r="E37" s="34">
        <v>22</v>
      </c>
    </row>
    <row r="38" spans="1:5" ht="15.75" thickBot="1" x14ac:dyDescent="0.25">
      <c r="A38" s="35">
        <f t="shared" si="0"/>
        <v>45183</v>
      </c>
      <c r="B38" s="34" t="s">
        <v>617</v>
      </c>
      <c r="C38" s="34"/>
      <c r="D38" s="34"/>
      <c r="E38" s="34"/>
    </row>
    <row r="39" spans="1:5" ht="15.75" thickBot="1" x14ac:dyDescent="0.25">
      <c r="A39" s="35">
        <f t="shared" si="0"/>
        <v>45190</v>
      </c>
      <c r="B39" s="34" t="s">
        <v>910</v>
      </c>
      <c r="C39" s="34" t="s">
        <v>109</v>
      </c>
      <c r="D39" s="34">
        <v>44</v>
      </c>
      <c r="E39" s="34">
        <v>17</v>
      </c>
    </row>
    <row r="40" spans="1:5" ht="15.75" thickBot="1" x14ac:dyDescent="0.25">
      <c r="A40" s="35">
        <f t="shared" si="0"/>
        <v>45197</v>
      </c>
      <c r="B40" s="34" t="s">
        <v>555</v>
      </c>
      <c r="C40" s="34" t="s">
        <v>854</v>
      </c>
      <c r="D40" s="34">
        <v>28</v>
      </c>
      <c r="E40" s="34">
        <v>18</v>
      </c>
    </row>
    <row r="41" spans="1:5" ht="15.75" thickBot="1" x14ac:dyDescent="0.25">
      <c r="A41" s="35">
        <f t="shared" si="0"/>
        <v>45204</v>
      </c>
      <c r="B41" s="34" t="s">
        <v>539</v>
      </c>
      <c r="C41" s="34" t="s">
        <v>540</v>
      </c>
      <c r="D41" s="34">
        <v>30</v>
      </c>
      <c r="E41" s="34">
        <v>18</v>
      </c>
    </row>
    <row r="42" spans="1:5" ht="15.75" thickBot="1" x14ac:dyDescent="0.25">
      <c r="A42" s="35">
        <f t="shared" si="0"/>
        <v>45211</v>
      </c>
      <c r="B42" s="34" t="s">
        <v>910</v>
      </c>
      <c r="C42" s="34" t="s">
        <v>62</v>
      </c>
      <c r="D42" s="34">
        <v>27</v>
      </c>
      <c r="E42" s="34">
        <v>20</v>
      </c>
    </row>
    <row r="43" spans="1:5" ht="15.75" thickBot="1" x14ac:dyDescent="0.25">
      <c r="A43" s="35">
        <f t="shared" si="0"/>
        <v>45218</v>
      </c>
      <c r="B43" s="34" t="s">
        <v>554</v>
      </c>
      <c r="C43" s="34" t="s">
        <v>62</v>
      </c>
      <c r="D43" s="34">
        <v>35</v>
      </c>
      <c r="E43" s="34">
        <v>19</v>
      </c>
    </row>
    <row r="44" spans="1:5" ht="15.75" thickBot="1" x14ac:dyDescent="0.25">
      <c r="A44" s="35">
        <f t="shared" si="0"/>
        <v>45225</v>
      </c>
      <c r="B44" s="34" t="s">
        <v>539</v>
      </c>
      <c r="C44" s="34" t="s">
        <v>62</v>
      </c>
      <c r="D44" s="34">
        <v>25</v>
      </c>
      <c r="E44" s="34">
        <v>20</v>
      </c>
    </row>
    <row r="45" spans="1:5" ht="15.75" thickBot="1" x14ac:dyDescent="0.25">
      <c r="A45" s="35">
        <f t="shared" si="0"/>
        <v>45232</v>
      </c>
      <c r="B45" s="34" t="s">
        <v>539</v>
      </c>
      <c r="C45" s="34" t="s">
        <v>87</v>
      </c>
      <c r="D45" s="34">
        <v>30</v>
      </c>
      <c r="E45" s="34">
        <v>22</v>
      </c>
    </row>
    <row r="46" spans="1:5" ht="15.75" thickBot="1" x14ac:dyDescent="0.25">
      <c r="A46" s="35">
        <f t="shared" si="0"/>
        <v>45239</v>
      </c>
      <c r="B46" s="34" t="s">
        <v>1004</v>
      </c>
      <c r="C46" s="34" t="s">
        <v>109</v>
      </c>
      <c r="D46" s="34">
        <v>27</v>
      </c>
      <c r="E46" s="34">
        <v>22</v>
      </c>
    </row>
    <row r="47" spans="1:5" ht="15.75" thickBot="1" x14ac:dyDescent="0.25">
      <c r="A47" s="35">
        <f t="shared" si="0"/>
        <v>45246</v>
      </c>
      <c r="B47" s="34" t="s">
        <v>910</v>
      </c>
      <c r="C47" s="34" t="s">
        <v>62</v>
      </c>
      <c r="D47" s="34">
        <v>33</v>
      </c>
      <c r="E47" s="34">
        <v>23</v>
      </c>
    </row>
    <row r="48" spans="1:5" ht="15.75" thickBot="1" x14ac:dyDescent="0.25">
      <c r="A48" s="35">
        <f t="shared" si="0"/>
        <v>45253</v>
      </c>
      <c r="B48" s="34" t="s">
        <v>574</v>
      </c>
      <c r="C48" s="34" t="s">
        <v>1039</v>
      </c>
      <c r="D48" s="34">
        <v>30</v>
      </c>
      <c r="E48" s="34">
        <v>19</v>
      </c>
    </row>
    <row r="49" spans="1:5" ht="15.75" thickBot="1" x14ac:dyDescent="0.25">
      <c r="A49" s="35">
        <f t="shared" si="0"/>
        <v>45260</v>
      </c>
      <c r="B49" s="34" t="s">
        <v>539</v>
      </c>
      <c r="C49" s="34" t="s">
        <v>59</v>
      </c>
      <c r="D49" s="34">
        <v>25</v>
      </c>
      <c r="E49" s="34">
        <v>18</v>
      </c>
    </row>
    <row r="50" spans="1:5" ht="15.75" thickBot="1" x14ac:dyDescent="0.25">
      <c r="A50" s="35">
        <f t="shared" si="0"/>
        <v>45267</v>
      </c>
      <c r="B50" s="34" t="s">
        <v>555</v>
      </c>
      <c r="C50" s="34" t="s">
        <v>87</v>
      </c>
      <c r="D50" s="34">
        <v>30</v>
      </c>
      <c r="E50" s="34">
        <v>19</v>
      </c>
    </row>
    <row r="51" spans="1:5" ht="15.75" thickBot="1" x14ac:dyDescent="0.25">
      <c r="A51" s="35">
        <f t="shared" si="0"/>
        <v>45274</v>
      </c>
      <c r="B51" s="34" t="s">
        <v>556</v>
      </c>
      <c r="C51" s="34" t="s">
        <v>797</v>
      </c>
      <c r="D51" s="34">
        <v>38</v>
      </c>
      <c r="E51" s="34">
        <v>21</v>
      </c>
    </row>
    <row r="52" spans="1:5" ht="15.75" thickBot="1" x14ac:dyDescent="0.25">
      <c r="A52" s="35">
        <f t="shared" si="0"/>
        <v>45281</v>
      </c>
      <c r="B52" s="34" t="s">
        <v>1070</v>
      </c>
      <c r="C52" s="34" t="s">
        <v>67</v>
      </c>
      <c r="D52" s="34">
        <v>37</v>
      </c>
      <c r="E52" s="34">
        <v>20</v>
      </c>
    </row>
    <row r="53" spans="1:5" ht="15.75" thickBot="1" x14ac:dyDescent="0.25">
      <c r="A53" s="35">
        <f t="shared" si="0"/>
        <v>45288</v>
      </c>
      <c r="B53" s="34" t="s">
        <v>756</v>
      </c>
      <c r="C53" s="34" t="s">
        <v>59</v>
      </c>
      <c r="D53" s="34">
        <v>46</v>
      </c>
      <c r="E53" s="34">
        <v>22</v>
      </c>
    </row>
    <row r="54" spans="1:5" ht="15.75" thickBot="1" x14ac:dyDescent="0.25">
      <c r="A54" s="35"/>
    </row>
    <row r="61" spans="1:5" ht="15.75" x14ac:dyDescent="0.25">
      <c r="A61" s="55" t="s">
        <v>538</v>
      </c>
      <c r="B61" s="57" t="s">
        <v>810</v>
      </c>
    </row>
    <row r="62" spans="1:5" ht="15.75" x14ac:dyDescent="0.25">
      <c r="A62" s="56" t="s">
        <v>539</v>
      </c>
      <c r="B62" s="58">
        <f t="shared" ref="B62:B70" si="1">COUNTIF($B$2:$B$53,A62)</f>
        <v>12</v>
      </c>
    </row>
    <row r="63" spans="1:5" ht="15.75" x14ac:dyDescent="0.25">
      <c r="A63" s="56" t="s">
        <v>555</v>
      </c>
      <c r="B63" s="58">
        <f t="shared" si="1"/>
        <v>8</v>
      </c>
    </row>
    <row r="64" spans="1:5" ht="15.75" x14ac:dyDescent="0.25">
      <c r="A64" s="56" t="s">
        <v>574</v>
      </c>
      <c r="B64" s="58">
        <f t="shared" si="1"/>
        <v>7</v>
      </c>
    </row>
    <row r="65" spans="1:4" ht="15.75" x14ac:dyDescent="0.25">
      <c r="A65" s="56" t="s">
        <v>554</v>
      </c>
      <c r="B65" s="58">
        <f t="shared" si="1"/>
        <v>5</v>
      </c>
    </row>
    <row r="66" spans="1:4" ht="15.75" x14ac:dyDescent="0.25">
      <c r="A66" s="56" t="s">
        <v>910</v>
      </c>
      <c r="B66" s="58">
        <f t="shared" si="1"/>
        <v>5</v>
      </c>
    </row>
    <row r="67" spans="1:4" ht="15.75" x14ac:dyDescent="0.25">
      <c r="A67" s="56" t="s">
        <v>556</v>
      </c>
      <c r="B67" s="58">
        <f t="shared" si="1"/>
        <v>4</v>
      </c>
    </row>
    <row r="68" spans="1:4" ht="15.75" x14ac:dyDescent="0.25">
      <c r="A68" s="56" t="s">
        <v>809</v>
      </c>
      <c r="B68" s="58">
        <f t="shared" si="1"/>
        <v>4</v>
      </c>
    </row>
    <row r="69" spans="1:4" ht="15.75" x14ac:dyDescent="0.25">
      <c r="A69" s="56" t="s">
        <v>1004</v>
      </c>
      <c r="B69" s="58">
        <f t="shared" si="1"/>
        <v>1</v>
      </c>
    </row>
    <row r="70" spans="1:4" ht="15.75" x14ac:dyDescent="0.25">
      <c r="A70" s="56" t="s">
        <v>1070</v>
      </c>
      <c r="B70" s="58">
        <f t="shared" si="1"/>
        <v>1</v>
      </c>
    </row>
    <row r="74" spans="1:4" x14ac:dyDescent="0.2">
      <c r="A74" s="33"/>
      <c r="B74" s="33"/>
      <c r="C74" s="33"/>
      <c r="D74" s="33"/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</sheetData>
  <sortState xmlns:xlrd2="http://schemas.microsoft.com/office/spreadsheetml/2017/richdata2" ref="A62:B70">
    <sortCondition descending="1" ref="B62:B70"/>
  </sortState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AE4B2-C862-47E4-8FC1-660563E65B13}">
  <dimension ref="A1:O49"/>
  <sheetViews>
    <sheetView view="pageBreakPreview" zoomScaleNormal="100" zoomScaleSheetLayoutView="100" workbookViewId="0">
      <selection activeCell="B4" sqref="B4"/>
    </sheetView>
  </sheetViews>
  <sheetFormatPr baseColWidth="10" defaultColWidth="9.140625" defaultRowHeight="15" x14ac:dyDescent="0.25"/>
  <cols>
    <col min="1" max="1" width="2.28515625" style="74" customWidth="1"/>
    <col min="2" max="2" width="14.7109375" style="64" customWidth="1"/>
    <col min="3" max="3" width="5.42578125" style="1" customWidth="1"/>
    <col min="4" max="4" width="5.7109375" style="4" customWidth="1"/>
    <col min="5" max="5" width="5.42578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9.42578125" style="4" customWidth="1"/>
    <col min="13" max="13" width="9.140625" style="1" bestFit="1" customWidth="1"/>
    <col min="14" max="14" width="5.28515625" style="1" bestFit="1" customWidth="1"/>
    <col min="15" max="15" width="4.42578125" style="1" customWidth="1"/>
  </cols>
  <sheetData>
    <row r="1" spans="1:15" x14ac:dyDescent="0.25">
      <c r="A1" s="69"/>
      <c r="B1" s="61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9" t="s">
        <v>535</v>
      </c>
      <c r="M1" s="22" t="s">
        <v>536</v>
      </c>
      <c r="N1" s="16" t="s">
        <v>0</v>
      </c>
      <c r="O1" s="16"/>
    </row>
    <row r="2" spans="1:15" ht="14.25" customHeight="1" x14ac:dyDescent="0.25">
      <c r="A2" s="69"/>
      <c r="B2" s="61"/>
      <c r="C2" s="6"/>
      <c r="D2" s="16"/>
      <c r="E2" s="6"/>
      <c r="F2" s="16"/>
      <c r="G2" s="6"/>
      <c r="H2" s="16"/>
      <c r="I2" s="6"/>
      <c r="J2" s="16"/>
      <c r="K2" s="6"/>
      <c r="L2" s="19"/>
      <c r="M2" s="23"/>
      <c r="N2" s="16"/>
      <c r="O2" s="16"/>
    </row>
    <row r="3" spans="1:15" ht="32.25" customHeight="1" x14ac:dyDescent="0.25">
      <c r="A3" s="70">
        <v>1</v>
      </c>
      <c r="B3" s="63" t="s">
        <v>62</v>
      </c>
      <c r="C3" s="3"/>
      <c r="D3" s="17"/>
      <c r="E3" s="3"/>
      <c r="F3" s="17"/>
      <c r="G3" s="3"/>
      <c r="H3" s="17"/>
      <c r="I3" s="3"/>
      <c r="J3" s="17"/>
      <c r="K3" s="3"/>
      <c r="L3" s="20"/>
      <c r="M3" s="24"/>
      <c r="N3" s="17"/>
      <c r="O3" s="17"/>
    </row>
    <row r="4" spans="1:15" ht="32.25" customHeight="1" x14ac:dyDescent="0.25">
      <c r="A4" s="71">
        <v>2</v>
      </c>
      <c r="B4" s="62" t="s">
        <v>59</v>
      </c>
      <c r="C4" s="7"/>
      <c r="D4" s="18"/>
      <c r="E4" s="7"/>
      <c r="F4" s="18"/>
      <c r="G4" s="7"/>
      <c r="H4" s="18"/>
      <c r="I4" s="7"/>
      <c r="J4" s="18"/>
      <c r="K4" s="7"/>
      <c r="L4" s="21"/>
      <c r="M4" s="25"/>
      <c r="N4" s="18"/>
      <c r="O4" s="18"/>
    </row>
    <row r="5" spans="1:15" ht="32.25" customHeight="1" x14ac:dyDescent="0.25">
      <c r="A5" s="70">
        <v>3</v>
      </c>
      <c r="B5" s="63" t="s">
        <v>797</v>
      </c>
      <c r="C5" s="3"/>
      <c r="D5" s="17"/>
      <c r="E5" s="3"/>
      <c r="F5" s="17"/>
      <c r="G5" s="3"/>
      <c r="H5" s="17"/>
      <c r="I5" s="3"/>
      <c r="J5" s="17"/>
      <c r="K5" s="3"/>
      <c r="L5" s="20"/>
      <c r="M5" s="24"/>
      <c r="N5" s="17"/>
      <c r="O5" s="17"/>
    </row>
    <row r="6" spans="1:15" ht="32.25" customHeight="1" x14ac:dyDescent="0.25">
      <c r="A6" s="71">
        <v>4</v>
      </c>
      <c r="B6" s="62" t="s">
        <v>839</v>
      </c>
      <c r="C6" s="7"/>
      <c r="D6" s="18"/>
      <c r="E6" s="7"/>
      <c r="F6" s="18"/>
      <c r="G6" s="7"/>
      <c r="H6" s="18"/>
      <c r="I6" s="7"/>
      <c r="J6" s="18"/>
      <c r="K6" s="7"/>
      <c r="L6" s="21"/>
      <c r="M6" s="25"/>
      <c r="N6" s="18"/>
      <c r="O6" s="18"/>
    </row>
    <row r="7" spans="1:15" ht="32.25" customHeight="1" x14ac:dyDescent="0.25">
      <c r="A7" s="70">
        <v>5</v>
      </c>
      <c r="B7" s="63" t="s">
        <v>854</v>
      </c>
      <c r="C7" s="3"/>
      <c r="D7" s="17"/>
      <c r="E7" s="3"/>
      <c r="F7" s="17"/>
      <c r="G7" s="3"/>
      <c r="H7" s="17"/>
      <c r="I7" s="3"/>
      <c r="J7" s="17"/>
      <c r="K7" s="3"/>
      <c r="L7" s="20"/>
      <c r="M7" s="24"/>
      <c r="N7" s="17"/>
      <c r="O7" s="17"/>
    </row>
    <row r="8" spans="1:15" ht="32.25" customHeight="1" x14ac:dyDescent="0.25">
      <c r="A8" s="71">
        <v>6</v>
      </c>
      <c r="B8" s="62" t="s">
        <v>87</v>
      </c>
      <c r="C8" s="7"/>
      <c r="D8" s="18"/>
      <c r="E8" s="7"/>
      <c r="F8" s="18"/>
      <c r="G8" s="7"/>
      <c r="H8" s="18"/>
      <c r="I8" s="7"/>
      <c r="J8" s="18"/>
      <c r="K8" s="7"/>
      <c r="L8" s="21"/>
      <c r="M8" s="25"/>
      <c r="N8" s="18"/>
      <c r="O8" s="18"/>
    </row>
    <row r="9" spans="1:15" ht="32.25" customHeight="1" x14ac:dyDescent="0.25">
      <c r="A9" s="70">
        <v>7</v>
      </c>
      <c r="B9" s="63" t="s">
        <v>1087</v>
      </c>
      <c r="C9" s="3"/>
      <c r="D9" s="17"/>
      <c r="E9" s="3"/>
      <c r="F9" s="17"/>
      <c r="G9" s="3"/>
      <c r="H9" s="17"/>
      <c r="I9" s="3"/>
      <c r="J9" s="17"/>
      <c r="K9" s="3"/>
      <c r="L9" s="20"/>
      <c r="M9" s="24"/>
      <c r="N9" s="17"/>
      <c r="O9" s="17"/>
    </row>
    <row r="10" spans="1:15" ht="32.25" customHeight="1" x14ac:dyDescent="0.25">
      <c r="A10" s="71">
        <v>8</v>
      </c>
      <c r="B10" s="62" t="s">
        <v>540</v>
      </c>
      <c r="C10" s="7"/>
      <c r="D10" s="18"/>
      <c r="E10" s="7"/>
      <c r="F10" s="18"/>
      <c r="G10" s="7"/>
      <c r="H10" s="18"/>
      <c r="I10" s="7"/>
      <c r="J10" s="18"/>
      <c r="K10" s="7"/>
      <c r="L10" s="21"/>
      <c r="M10" s="25"/>
      <c r="N10" s="18"/>
      <c r="O10" s="18"/>
    </row>
    <row r="11" spans="1:15" ht="32.25" customHeight="1" x14ac:dyDescent="0.25">
      <c r="A11" s="70">
        <v>9</v>
      </c>
      <c r="B11" s="63" t="s">
        <v>1119</v>
      </c>
      <c r="C11" s="3"/>
      <c r="D11" s="17"/>
      <c r="E11" s="3"/>
      <c r="F11" s="17"/>
      <c r="G11" s="3"/>
      <c r="H11" s="17"/>
      <c r="I11" s="3"/>
      <c r="J11" s="17"/>
      <c r="K11" s="3"/>
      <c r="L11" s="20"/>
      <c r="M11" s="24"/>
      <c r="N11" s="17"/>
      <c r="O11" s="17"/>
    </row>
    <row r="12" spans="1:15" ht="32.25" customHeight="1" x14ac:dyDescent="0.25">
      <c r="A12" s="71">
        <v>10</v>
      </c>
      <c r="B12" s="62"/>
      <c r="C12" s="7"/>
      <c r="D12" s="18"/>
      <c r="E12" s="7"/>
      <c r="F12" s="18"/>
      <c r="G12" s="7"/>
      <c r="H12" s="18"/>
      <c r="I12" s="7"/>
      <c r="J12" s="18"/>
      <c r="K12" s="7"/>
      <c r="L12" s="21"/>
      <c r="M12" s="25"/>
      <c r="N12" s="18"/>
      <c r="O12" s="18"/>
    </row>
    <row r="13" spans="1:15" ht="32.25" customHeight="1" x14ac:dyDescent="0.25">
      <c r="A13" s="70">
        <v>11</v>
      </c>
      <c r="B13" s="63"/>
      <c r="C13" s="3"/>
      <c r="D13" s="17"/>
      <c r="E13" s="3"/>
      <c r="F13" s="17"/>
      <c r="G13" s="3"/>
      <c r="H13" s="17"/>
      <c r="I13" s="3"/>
      <c r="J13" s="17"/>
      <c r="K13" s="3"/>
      <c r="L13" s="20"/>
      <c r="M13" s="24"/>
      <c r="N13" s="17"/>
      <c r="O13" s="17"/>
    </row>
    <row r="14" spans="1:15" ht="32.25" customHeight="1" x14ac:dyDescent="0.25">
      <c r="A14" s="71">
        <v>12</v>
      </c>
      <c r="B14" s="62"/>
      <c r="C14" s="7"/>
      <c r="D14" s="18"/>
      <c r="E14" s="7"/>
      <c r="F14" s="18"/>
      <c r="G14" s="7"/>
      <c r="H14" s="18"/>
      <c r="I14" s="7"/>
      <c r="J14" s="18"/>
      <c r="K14" s="7"/>
      <c r="L14" s="21"/>
      <c r="M14" s="25"/>
      <c r="N14" s="18"/>
      <c r="O14" s="18"/>
    </row>
    <row r="15" spans="1:15" ht="32.25" customHeight="1" x14ac:dyDescent="0.25">
      <c r="A15" s="70">
        <v>13</v>
      </c>
      <c r="B15" s="63"/>
      <c r="C15" s="3"/>
      <c r="D15" s="17"/>
      <c r="E15" s="3"/>
      <c r="F15" s="17"/>
      <c r="G15" s="3"/>
      <c r="H15" s="17"/>
      <c r="I15" s="3"/>
      <c r="J15" s="17"/>
      <c r="K15" s="3"/>
      <c r="L15" s="20"/>
      <c r="M15" s="24"/>
      <c r="N15" s="17"/>
      <c r="O15" s="17"/>
    </row>
    <row r="16" spans="1:15" ht="32.25" customHeight="1" x14ac:dyDescent="0.25">
      <c r="A16" s="71">
        <v>14</v>
      </c>
      <c r="B16" s="62"/>
      <c r="C16" s="7"/>
      <c r="D16" s="18"/>
      <c r="E16" s="7"/>
      <c r="F16" s="18"/>
      <c r="G16" s="7"/>
      <c r="H16" s="18"/>
      <c r="I16" s="7"/>
      <c r="J16" s="18"/>
      <c r="K16" s="7"/>
      <c r="L16" s="21"/>
      <c r="M16" s="25"/>
      <c r="N16" s="18"/>
      <c r="O16" s="18"/>
    </row>
    <row r="17" spans="1:15" ht="32.25" customHeight="1" x14ac:dyDescent="0.25">
      <c r="A17" s="70">
        <v>15</v>
      </c>
      <c r="B17" s="63"/>
      <c r="C17" s="3"/>
      <c r="D17" s="17"/>
      <c r="E17" s="3"/>
      <c r="F17" s="17"/>
      <c r="G17" s="3"/>
      <c r="H17" s="17"/>
      <c r="I17" s="3"/>
      <c r="J17" s="17"/>
      <c r="K17" s="3"/>
      <c r="L17" s="20"/>
      <c r="M17" s="24"/>
      <c r="N17" s="17"/>
      <c r="O17" s="17"/>
    </row>
    <row r="18" spans="1:15" ht="32.25" customHeight="1" x14ac:dyDescent="0.25">
      <c r="A18" s="71">
        <v>16</v>
      </c>
      <c r="B18" s="62"/>
      <c r="C18" s="7"/>
      <c r="D18" s="18"/>
      <c r="E18" s="7"/>
      <c r="F18" s="18"/>
      <c r="G18" s="7"/>
      <c r="H18" s="18"/>
      <c r="I18" s="7"/>
      <c r="J18" s="18"/>
      <c r="K18" s="7"/>
      <c r="L18" s="21"/>
      <c r="M18" s="25"/>
      <c r="N18" s="18"/>
      <c r="O18" s="18"/>
    </row>
    <row r="19" spans="1:15" ht="32.25" customHeight="1" x14ac:dyDescent="0.25">
      <c r="A19" s="70">
        <v>17</v>
      </c>
      <c r="B19" s="63"/>
      <c r="C19" s="3"/>
      <c r="D19" s="17"/>
      <c r="E19" s="3"/>
      <c r="F19" s="17"/>
      <c r="G19" s="3"/>
      <c r="H19" s="17"/>
      <c r="I19" s="3"/>
      <c r="J19" s="17"/>
      <c r="K19" s="3"/>
      <c r="L19" s="20"/>
      <c r="M19" s="24"/>
      <c r="N19" s="17"/>
      <c r="O19" s="17"/>
    </row>
    <row r="20" spans="1:15" ht="32.25" customHeight="1" x14ac:dyDescent="0.25">
      <c r="A20" s="71">
        <v>18</v>
      </c>
      <c r="B20" s="62"/>
      <c r="C20" s="7"/>
      <c r="D20" s="18"/>
      <c r="E20" s="7"/>
      <c r="F20" s="18"/>
      <c r="G20" s="7"/>
      <c r="H20" s="18"/>
      <c r="I20" s="7"/>
      <c r="J20" s="18"/>
      <c r="K20" s="7"/>
      <c r="L20" s="21"/>
      <c r="M20" s="25"/>
      <c r="N20" s="18"/>
      <c r="O20" s="18"/>
    </row>
    <row r="21" spans="1:15" ht="32.25" customHeight="1" x14ac:dyDescent="0.25">
      <c r="A21" s="70">
        <v>19</v>
      </c>
      <c r="B21" s="63"/>
      <c r="C21" s="3"/>
      <c r="D21" s="17"/>
      <c r="E21" s="3"/>
      <c r="F21" s="17"/>
      <c r="G21" s="3"/>
      <c r="H21" s="17"/>
      <c r="I21" s="3"/>
      <c r="J21" s="17"/>
      <c r="K21" s="3"/>
      <c r="L21" s="20"/>
      <c r="M21" s="24"/>
      <c r="N21" s="17"/>
      <c r="O21" s="17"/>
    </row>
    <row r="22" spans="1:15" ht="32.25" customHeight="1" x14ac:dyDescent="0.25">
      <c r="A22" s="72">
        <v>20</v>
      </c>
      <c r="B22" s="59"/>
      <c r="C22" s="7"/>
      <c r="D22" s="18"/>
      <c r="E22" s="7"/>
      <c r="F22" s="18"/>
      <c r="G22" s="7"/>
      <c r="H22" s="18"/>
      <c r="I22" s="7"/>
      <c r="J22" s="18"/>
      <c r="K22" s="7"/>
      <c r="L22" s="21"/>
      <c r="M22" s="25"/>
      <c r="N22" s="18"/>
      <c r="O22" s="18"/>
    </row>
    <row r="23" spans="1:15" ht="32.25" customHeight="1" x14ac:dyDescent="0.25">
      <c r="A23" s="73">
        <v>21</v>
      </c>
      <c r="B23" s="60"/>
      <c r="C23" s="3"/>
      <c r="D23" s="17"/>
      <c r="E23" s="3"/>
      <c r="F23" s="17"/>
      <c r="G23" s="3"/>
      <c r="H23" s="17"/>
      <c r="I23" s="3"/>
      <c r="J23" s="17"/>
      <c r="K23" s="3"/>
      <c r="L23" s="20"/>
      <c r="M23" s="24"/>
      <c r="N23" s="17"/>
      <c r="O23" s="17"/>
    </row>
    <row r="24" spans="1:15" ht="32.25" customHeight="1" x14ac:dyDescent="0.25">
      <c r="A24" s="72">
        <v>22</v>
      </c>
      <c r="B24" s="59"/>
      <c r="C24" s="7"/>
      <c r="D24" s="18"/>
      <c r="E24" s="7"/>
      <c r="F24" s="18"/>
      <c r="G24" s="7"/>
      <c r="H24" s="18"/>
      <c r="I24" s="7"/>
      <c r="J24" s="18"/>
      <c r="K24" s="7"/>
      <c r="L24" s="21"/>
      <c r="M24" s="25"/>
      <c r="N24" s="18"/>
      <c r="O24" s="18"/>
    </row>
    <row r="25" spans="1:15" ht="32.25" customHeight="1" x14ac:dyDescent="0.25">
      <c r="A25" s="73">
        <v>23</v>
      </c>
      <c r="B25" s="60"/>
      <c r="C25" s="3"/>
      <c r="D25" s="17"/>
      <c r="E25" s="3"/>
      <c r="F25" s="17"/>
      <c r="G25" s="3"/>
      <c r="H25" s="17"/>
      <c r="I25" s="3"/>
      <c r="J25" s="17"/>
      <c r="K25" s="3"/>
      <c r="L25" s="20"/>
      <c r="M25" s="24"/>
      <c r="N25" s="17"/>
      <c r="O25" s="17"/>
    </row>
    <row r="26" spans="1:15" ht="32.25" customHeight="1" x14ac:dyDescent="0.25">
      <c r="A26" s="72">
        <v>24</v>
      </c>
      <c r="B26" s="59"/>
      <c r="C26" s="7"/>
      <c r="D26" s="18"/>
      <c r="E26" s="7"/>
      <c r="F26" s="18"/>
      <c r="G26" s="7"/>
      <c r="H26" s="18"/>
      <c r="I26" s="7"/>
      <c r="J26" s="18"/>
      <c r="K26" s="7"/>
      <c r="L26" s="21"/>
      <c r="M26" s="25"/>
      <c r="N26" s="18"/>
      <c r="O26" s="18"/>
    </row>
    <row r="27" spans="1:15" ht="32.25" customHeight="1" x14ac:dyDescent="0.25">
      <c r="A27" s="73">
        <v>25</v>
      </c>
      <c r="B27" s="60"/>
      <c r="C27" s="3"/>
      <c r="D27" s="17"/>
      <c r="E27" s="3"/>
      <c r="F27" s="17"/>
      <c r="G27" s="3"/>
      <c r="H27" s="17"/>
      <c r="I27" s="3"/>
      <c r="J27" s="17"/>
      <c r="K27" s="3"/>
      <c r="L27" s="20"/>
      <c r="M27" s="24"/>
      <c r="N27" s="17"/>
      <c r="O27" s="17"/>
    </row>
    <row r="28" spans="1:15" ht="32.25" customHeight="1" x14ac:dyDescent="0.25">
      <c r="A28" s="72"/>
      <c r="B28" s="59"/>
      <c r="C28" s="7"/>
      <c r="D28" s="18"/>
      <c r="E28" s="7"/>
      <c r="F28" s="18"/>
      <c r="G28" s="7"/>
      <c r="H28" s="18"/>
      <c r="I28" s="7"/>
      <c r="J28" s="18"/>
      <c r="K28" s="7"/>
      <c r="L28" s="21"/>
      <c r="M28" s="25"/>
      <c r="N28" s="18"/>
      <c r="O28" s="18"/>
    </row>
    <row r="29" spans="1:15" ht="32.25" customHeight="1" x14ac:dyDescent="0.25">
      <c r="A29" s="73"/>
      <c r="B29" s="60"/>
      <c r="C29" s="3"/>
      <c r="D29" s="17"/>
      <c r="E29" s="3"/>
      <c r="F29" s="17"/>
      <c r="G29" s="3"/>
      <c r="H29" s="17"/>
      <c r="I29" s="3"/>
      <c r="J29" s="17"/>
      <c r="K29" s="3"/>
      <c r="L29" s="20"/>
      <c r="M29" s="24"/>
      <c r="N29" s="17"/>
      <c r="O29" s="17"/>
    </row>
    <row r="30" spans="1:15" ht="32.25" customHeight="1" x14ac:dyDescent="0.25">
      <c r="A30" s="72"/>
      <c r="B30" s="59"/>
      <c r="C30" s="7"/>
      <c r="D30" s="18"/>
      <c r="E30" s="7"/>
      <c r="F30" s="18"/>
      <c r="G30" s="7"/>
      <c r="H30" s="18"/>
      <c r="I30" s="7"/>
      <c r="J30" s="18"/>
      <c r="K30" s="7"/>
      <c r="L30" s="21"/>
      <c r="M30" s="25"/>
      <c r="N30" s="18"/>
      <c r="O30" s="18"/>
    </row>
    <row r="31" spans="1:15" ht="32.25" customHeight="1" x14ac:dyDescent="0.25">
      <c r="A31" s="73"/>
      <c r="B31" s="60"/>
      <c r="C31" s="3"/>
      <c r="D31" s="17"/>
      <c r="E31" s="3"/>
      <c r="F31" s="17"/>
      <c r="G31" s="3"/>
      <c r="H31" s="17"/>
      <c r="I31" s="3"/>
      <c r="J31" s="17"/>
      <c r="K31" s="3"/>
      <c r="L31" s="20"/>
      <c r="M31" s="24"/>
      <c r="N31" s="17"/>
      <c r="O31" s="17"/>
    </row>
    <row r="32" spans="1:15" ht="32.25" customHeight="1" x14ac:dyDescent="0.25">
      <c r="A32" s="72"/>
      <c r="B32" s="59"/>
      <c r="C32" s="7"/>
      <c r="D32" s="18"/>
      <c r="E32" s="7"/>
      <c r="F32" s="18"/>
      <c r="G32" s="7"/>
      <c r="H32" s="18"/>
      <c r="I32" s="7"/>
      <c r="J32" s="18"/>
      <c r="K32" s="7"/>
      <c r="L32" s="21"/>
      <c r="M32" s="25"/>
      <c r="N32" s="18"/>
      <c r="O32" s="18"/>
    </row>
    <row r="33" spans="1:15" ht="32.25" customHeight="1" x14ac:dyDescent="0.25">
      <c r="A33" s="73"/>
      <c r="B33" s="60"/>
      <c r="C33" s="3"/>
      <c r="D33" s="17"/>
      <c r="E33" s="3"/>
      <c r="F33" s="17"/>
      <c r="G33" s="3"/>
      <c r="H33" s="17"/>
      <c r="I33" s="3"/>
      <c r="J33" s="17"/>
      <c r="K33" s="3"/>
      <c r="L33" s="20"/>
      <c r="M33" s="24"/>
      <c r="N33" s="17"/>
      <c r="O33" s="17"/>
    </row>
    <row r="34" spans="1:15" ht="32.25" customHeight="1" x14ac:dyDescent="0.25">
      <c r="A34" s="72"/>
      <c r="B34" s="59"/>
      <c r="C34" s="7"/>
      <c r="D34" s="18"/>
      <c r="E34" s="7"/>
      <c r="F34" s="18"/>
      <c r="G34" s="7"/>
      <c r="H34" s="18"/>
      <c r="I34" s="7"/>
      <c r="J34" s="18"/>
      <c r="K34" s="7"/>
      <c r="L34" s="21"/>
      <c r="M34" s="25"/>
      <c r="N34" s="18"/>
      <c r="O34" s="18"/>
    </row>
    <row r="35" spans="1:15" ht="32.25" customHeight="1" x14ac:dyDescent="0.25">
      <c r="A35" s="73"/>
      <c r="B35" s="60"/>
      <c r="C35" s="3"/>
      <c r="D35" s="17"/>
      <c r="E35" s="3"/>
      <c r="F35" s="17"/>
      <c r="G35" s="3"/>
      <c r="H35" s="17"/>
      <c r="I35" s="3"/>
      <c r="J35" s="17"/>
      <c r="K35" s="3"/>
      <c r="L35" s="20"/>
      <c r="M35" s="24"/>
      <c r="N35" s="17"/>
      <c r="O35" s="17"/>
    </row>
    <row r="36" spans="1:15" ht="32.25" customHeight="1" x14ac:dyDescent="0.25">
      <c r="A36" s="72"/>
      <c r="B36" s="59"/>
      <c r="C36" s="7"/>
      <c r="D36" s="18"/>
      <c r="E36" s="7"/>
      <c r="F36" s="18"/>
      <c r="G36" s="7"/>
      <c r="H36" s="18"/>
      <c r="I36" s="7"/>
      <c r="J36" s="18"/>
      <c r="K36" s="7"/>
      <c r="L36" s="21"/>
      <c r="M36" s="25"/>
      <c r="N36" s="18"/>
      <c r="O36" s="18"/>
    </row>
    <row r="37" spans="1:15" ht="32.25" customHeight="1" x14ac:dyDescent="0.25">
      <c r="A37" s="73"/>
      <c r="B37" s="60"/>
      <c r="C37" s="3"/>
      <c r="D37" s="17"/>
      <c r="E37" s="3"/>
      <c r="F37" s="17"/>
      <c r="G37" s="3"/>
      <c r="H37" s="17"/>
      <c r="I37" s="3"/>
      <c r="J37" s="17"/>
      <c r="K37" s="3"/>
      <c r="L37" s="20"/>
      <c r="M37" s="24"/>
      <c r="N37" s="17"/>
      <c r="O37" s="17"/>
    </row>
    <row r="38" spans="1:15" ht="32.25" customHeight="1" x14ac:dyDescent="0.25">
      <c r="A38" s="72"/>
      <c r="B38" s="59"/>
      <c r="C38" s="7"/>
      <c r="D38" s="18"/>
      <c r="E38" s="7"/>
      <c r="F38" s="18"/>
      <c r="G38" s="7"/>
      <c r="H38" s="18"/>
      <c r="I38" s="7"/>
      <c r="J38" s="18"/>
      <c r="K38" s="7"/>
      <c r="L38" s="21"/>
      <c r="M38" s="25"/>
      <c r="N38" s="18"/>
      <c r="O38" s="18"/>
    </row>
    <row r="39" spans="1:15" ht="32.25" customHeight="1" x14ac:dyDescent="0.25">
      <c r="A39" s="73"/>
      <c r="B39" s="60"/>
      <c r="C39" s="3"/>
      <c r="D39" s="17"/>
      <c r="E39" s="3"/>
      <c r="F39" s="17"/>
      <c r="G39" s="3"/>
      <c r="H39" s="17"/>
      <c r="I39" s="3"/>
      <c r="J39" s="17"/>
      <c r="K39" s="3"/>
      <c r="L39" s="20"/>
      <c r="M39" s="24"/>
      <c r="N39" s="17"/>
      <c r="O39" s="17"/>
    </row>
    <row r="40" spans="1:15" ht="32.25" customHeight="1" x14ac:dyDescent="0.25">
      <c r="A40" s="72"/>
      <c r="B40" s="59"/>
      <c r="C40" s="7"/>
      <c r="D40" s="18"/>
      <c r="E40" s="7"/>
      <c r="F40" s="18"/>
      <c r="G40" s="7"/>
      <c r="H40" s="18"/>
      <c r="I40" s="7"/>
      <c r="J40" s="18"/>
      <c r="K40" s="7"/>
      <c r="L40" s="21"/>
      <c r="M40" s="25"/>
      <c r="N40" s="18"/>
      <c r="O40" s="18"/>
    </row>
    <row r="41" spans="1:15" ht="32.25" customHeight="1" x14ac:dyDescent="0.25">
      <c r="A41" s="73"/>
      <c r="B41" s="60"/>
      <c r="C41" s="3"/>
      <c r="D41" s="17"/>
      <c r="E41" s="3"/>
      <c r="F41" s="17"/>
      <c r="G41" s="3"/>
      <c r="H41" s="17"/>
      <c r="I41" s="3"/>
      <c r="J41" s="17"/>
      <c r="K41" s="3"/>
      <c r="L41" s="20"/>
      <c r="M41" s="24"/>
      <c r="N41" s="17"/>
      <c r="O41" s="17"/>
    </row>
    <row r="42" spans="1:15" ht="32.25" customHeight="1" x14ac:dyDescent="0.25">
      <c r="A42" s="72"/>
      <c r="B42" s="59"/>
      <c r="C42" s="7"/>
      <c r="D42" s="18"/>
      <c r="E42" s="7"/>
      <c r="F42" s="18"/>
      <c r="G42" s="7"/>
      <c r="H42" s="18"/>
      <c r="I42" s="7"/>
      <c r="J42" s="18"/>
      <c r="K42" s="7"/>
      <c r="L42" s="21"/>
      <c r="M42" s="25"/>
      <c r="N42" s="18"/>
      <c r="O42" s="18"/>
    </row>
    <row r="43" spans="1:15" ht="32.25" customHeight="1" x14ac:dyDescent="0.25">
      <c r="A43" s="73"/>
      <c r="B43" s="60"/>
      <c r="C43" s="3"/>
      <c r="D43" s="17"/>
      <c r="E43" s="3"/>
      <c r="F43" s="17"/>
      <c r="G43" s="3"/>
      <c r="H43" s="17"/>
      <c r="I43" s="3"/>
      <c r="J43" s="17"/>
      <c r="K43" s="3"/>
      <c r="L43" s="20"/>
      <c r="M43" s="24"/>
      <c r="N43" s="17"/>
      <c r="O43" s="17"/>
    </row>
    <row r="44" spans="1:15" ht="32.25" customHeight="1" x14ac:dyDescent="0.25">
      <c r="A44" s="72"/>
      <c r="B44" s="59"/>
      <c r="C44" s="7"/>
      <c r="D44" s="18"/>
      <c r="E44" s="7"/>
      <c r="F44" s="18"/>
      <c r="G44" s="7"/>
      <c r="H44" s="18"/>
      <c r="I44" s="7"/>
      <c r="J44" s="18"/>
      <c r="K44" s="7"/>
      <c r="L44" s="21"/>
      <c r="M44" s="25"/>
      <c r="N44" s="18"/>
      <c r="O44" s="18"/>
    </row>
    <row r="45" spans="1:15" ht="32.25" customHeight="1" x14ac:dyDescent="0.25">
      <c r="A45" s="73"/>
      <c r="B45" s="60"/>
      <c r="C45" s="3"/>
      <c r="D45" s="17"/>
      <c r="E45" s="3"/>
      <c r="F45" s="17"/>
      <c r="G45" s="3"/>
      <c r="H45" s="17"/>
      <c r="I45" s="3"/>
      <c r="J45" s="17"/>
      <c r="K45" s="3"/>
      <c r="L45" s="20"/>
      <c r="M45" s="24"/>
      <c r="N45" s="17"/>
      <c r="O45" s="17"/>
    </row>
    <row r="46" spans="1:15" ht="32.25" customHeight="1" x14ac:dyDescent="0.25">
      <c r="A46" s="72"/>
      <c r="B46" s="59"/>
      <c r="C46" s="7"/>
      <c r="D46" s="18"/>
      <c r="E46" s="7"/>
      <c r="F46" s="18"/>
      <c r="G46" s="7"/>
      <c r="H46" s="18"/>
      <c r="I46" s="7"/>
      <c r="J46" s="18"/>
      <c r="K46" s="7"/>
      <c r="L46" s="21"/>
      <c r="M46" s="25"/>
      <c r="N46" s="18"/>
      <c r="O46" s="18"/>
    </row>
    <row r="47" spans="1:15" ht="32.25" customHeight="1" x14ac:dyDescent="0.25">
      <c r="A47" s="73"/>
      <c r="B47" s="60"/>
      <c r="C47" s="3"/>
      <c r="D47" s="17"/>
      <c r="E47" s="3"/>
      <c r="F47" s="17"/>
      <c r="G47" s="3"/>
      <c r="H47" s="17"/>
      <c r="I47" s="3"/>
      <c r="J47" s="17"/>
      <c r="K47" s="3"/>
      <c r="L47" s="20"/>
      <c r="M47" s="24"/>
      <c r="N47" s="17"/>
      <c r="O47" s="17"/>
    </row>
    <row r="48" spans="1:15" ht="32.25" customHeight="1" x14ac:dyDescent="0.25">
      <c r="A48" s="72"/>
      <c r="B48" s="59"/>
      <c r="C48" s="7"/>
      <c r="D48" s="18"/>
      <c r="E48" s="7"/>
      <c r="F48" s="18"/>
      <c r="G48" s="7"/>
      <c r="H48" s="18"/>
      <c r="I48" s="7"/>
      <c r="J48" s="18"/>
      <c r="K48" s="7"/>
      <c r="L48" s="21"/>
      <c r="M48" s="25"/>
      <c r="N48" s="18"/>
      <c r="O48" s="18"/>
    </row>
    <row r="49" spans="1:15" ht="32.25" customHeight="1" x14ac:dyDescent="0.25">
      <c r="A49" s="73"/>
      <c r="B49" s="60"/>
      <c r="C49" s="3"/>
      <c r="D49" s="17"/>
      <c r="E49" s="3"/>
      <c r="F49" s="17"/>
      <c r="G49" s="3"/>
      <c r="H49" s="17"/>
      <c r="I49" s="3"/>
      <c r="J49" s="17"/>
      <c r="K49" s="3"/>
      <c r="L49" s="20"/>
      <c r="M49" s="24"/>
      <c r="N49" s="17"/>
      <c r="O49" s="17"/>
    </row>
  </sheetData>
  <pageMargins left="0.24" right="0.23622047244094491" top="0.23622047244094491" bottom="0.18" header="0.15748031496062992" footer="0.19685039370078741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47D8-4980-4D8C-A7EB-540AB14EE098}">
  <dimension ref="A1:F102"/>
  <sheetViews>
    <sheetView workbookViewId="0">
      <selection activeCell="D55" sqref="D55"/>
    </sheetView>
  </sheetViews>
  <sheetFormatPr baseColWidth="10" defaultColWidth="11.42578125" defaultRowHeight="15" x14ac:dyDescent="0.2"/>
  <cols>
    <col min="1" max="1" width="17.5703125" style="36" customWidth="1"/>
    <col min="2" max="2" width="29.28515625" style="36" customWidth="1"/>
    <col min="3" max="3" width="27.140625" style="36" customWidth="1"/>
    <col min="4" max="4" width="16.7109375" style="36" bestFit="1" customWidth="1"/>
    <col min="5" max="5" width="11.42578125" style="33"/>
    <col min="6" max="6" width="23.85546875" style="33" customWidth="1"/>
    <col min="7" max="16384" width="11.42578125" style="33"/>
  </cols>
  <sheetData>
    <row r="1" spans="1:6" s="38" customFormat="1" ht="16.5" thickBot="1" x14ac:dyDescent="0.3">
      <c r="A1" s="37" t="s">
        <v>537</v>
      </c>
      <c r="B1" s="37" t="s">
        <v>538</v>
      </c>
      <c r="C1" s="37" t="s">
        <v>562</v>
      </c>
      <c r="D1" s="37" t="s">
        <v>579</v>
      </c>
      <c r="E1" s="37" t="s">
        <v>785</v>
      </c>
      <c r="F1" s="37" t="s">
        <v>794</v>
      </c>
    </row>
    <row r="2" spans="1:6" ht="15.75" thickBot="1" x14ac:dyDescent="0.25">
      <c r="A2" s="35">
        <v>44567</v>
      </c>
      <c r="B2" s="34" t="s">
        <v>539</v>
      </c>
      <c r="C2" s="34" t="s">
        <v>62</v>
      </c>
      <c r="D2" s="34">
        <v>27</v>
      </c>
      <c r="E2" s="34">
        <f>COUNT(Tabelle25[08.12.])</f>
        <v>21</v>
      </c>
      <c r="F2" s="34">
        <f>COUNT(Tabelle25[22.12.])</f>
        <v>19</v>
      </c>
    </row>
    <row r="3" spans="1:6" ht="15.75" thickBot="1" x14ac:dyDescent="0.25">
      <c r="A3" s="35">
        <f>A2+7</f>
        <v>44574</v>
      </c>
      <c r="B3" s="34" t="s">
        <v>553</v>
      </c>
      <c r="C3" s="34"/>
      <c r="D3" s="34"/>
      <c r="E3" s="34"/>
      <c r="F3" s="34"/>
    </row>
    <row r="4" spans="1:6" ht="15.75" thickBot="1" x14ac:dyDescent="0.25">
      <c r="A4" s="35">
        <f t="shared" ref="A4:A53" si="0">A3+7</f>
        <v>44581</v>
      </c>
      <c r="B4" s="34" t="s">
        <v>555</v>
      </c>
      <c r="C4" s="34" t="s">
        <v>62</v>
      </c>
      <c r="D4" s="34">
        <v>32</v>
      </c>
      <c r="E4" s="34">
        <f>COUNT(Tabelle25[01.12.])</f>
        <v>18</v>
      </c>
      <c r="F4" s="34">
        <f>COUNT(Tabelle25[15.12.])</f>
        <v>18</v>
      </c>
    </row>
    <row r="5" spans="1:6" ht="15.75" thickBot="1" x14ac:dyDescent="0.25">
      <c r="A5" s="35">
        <f t="shared" si="0"/>
        <v>44588</v>
      </c>
      <c r="B5" s="34" t="s">
        <v>556</v>
      </c>
      <c r="C5" s="34" t="s">
        <v>569</v>
      </c>
      <c r="D5" s="34">
        <v>35</v>
      </c>
      <c r="E5" s="34">
        <f>COUNT(Tabelle25[24.11.])</f>
        <v>18</v>
      </c>
      <c r="F5" s="34">
        <f>COUNT(Tabelle25[08.12.])</f>
        <v>21</v>
      </c>
    </row>
    <row r="6" spans="1:6" ht="15.75" thickBot="1" x14ac:dyDescent="0.25">
      <c r="A6" s="35">
        <f t="shared" si="0"/>
        <v>44595</v>
      </c>
      <c r="B6" s="34" t="s">
        <v>574</v>
      </c>
      <c r="C6" s="34" t="s">
        <v>569</v>
      </c>
      <c r="D6" s="34">
        <v>33</v>
      </c>
      <c r="E6" s="34">
        <f>COUNT(Tabelle25[17.11.])</f>
        <v>18</v>
      </c>
      <c r="F6" s="34">
        <f>COUNT(Tabelle25[01.12.])</f>
        <v>18</v>
      </c>
    </row>
    <row r="7" spans="1:6" ht="15.75" thickBot="1" x14ac:dyDescent="0.25">
      <c r="A7" s="35">
        <f t="shared" si="0"/>
        <v>44602</v>
      </c>
      <c r="B7" s="34" t="s">
        <v>554</v>
      </c>
      <c r="C7" s="34" t="s">
        <v>62</v>
      </c>
      <c r="D7" s="34">
        <v>33</v>
      </c>
      <c r="E7" s="34">
        <f>COUNT(Tabelle25[10.11.])</f>
        <v>16</v>
      </c>
      <c r="F7" s="34">
        <f>COUNT(Tabelle25[24.11.])</f>
        <v>18</v>
      </c>
    </row>
    <row r="8" spans="1:6" ht="15.75" thickBot="1" x14ac:dyDescent="0.25">
      <c r="A8" s="35">
        <f t="shared" si="0"/>
        <v>44609</v>
      </c>
      <c r="B8" s="34" t="s">
        <v>554</v>
      </c>
      <c r="C8" s="34" t="s">
        <v>569</v>
      </c>
      <c r="D8" s="34">
        <v>28</v>
      </c>
      <c r="E8" s="34">
        <f>COUNT(Tabelle25[03.11.])</f>
        <v>19</v>
      </c>
      <c r="F8" s="34">
        <f>COUNT(Tabelle25[17.11.])</f>
        <v>18</v>
      </c>
    </row>
    <row r="9" spans="1:6" ht="15.75" thickBot="1" x14ac:dyDescent="0.25">
      <c r="A9" s="35">
        <f t="shared" si="0"/>
        <v>44616</v>
      </c>
      <c r="B9" s="34" t="s">
        <v>539</v>
      </c>
      <c r="C9" s="34" t="s">
        <v>545</v>
      </c>
      <c r="D9" s="34">
        <v>31</v>
      </c>
      <c r="E9" s="34">
        <f>COUNT(Tabelle25[27.10.])</f>
        <v>17</v>
      </c>
      <c r="F9" s="34">
        <f>COUNT(Tabelle25[10.11.])</f>
        <v>16</v>
      </c>
    </row>
    <row r="10" spans="1:6" ht="15.75" thickBot="1" x14ac:dyDescent="0.25">
      <c r="A10" s="35">
        <f t="shared" si="0"/>
        <v>44623</v>
      </c>
      <c r="B10" s="34" t="s">
        <v>581</v>
      </c>
      <c r="C10" s="34" t="s">
        <v>569</v>
      </c>
      <c r="D10" s="34">
        <v>39</v>
      </c>
      <c r="E10" s="34">
        <f>COUNT(Tabelle25[20.10.])</f>
        <v>19</v>
      </c>
      <c r="F10" s="34">
        <f>COUNT(Tabelle25[03.11.])</f>
        <v>19</v>
      </c>
    </row>
    <row r="11" spans="1:6" ht="30.75" thickBot="1" x14ac:dyDescent="0.25">
      <c r="A11" s="35">
        <f t="shared" si="0"/>
        <v>44630</v>
      </c>
      <c r="B11" s="34" t="s">
        <v>555</v>
      </c>
      <c r="C11" s="34" t="s">
        <v>75</v>
      </c>
      <c r="D11" s="34">
        <v>35</v>
      </c>
      <c r="E11" s="34">
        <f>COUNT(Tabelle25[13.10.])</f>
        <v>19</v>
      </c>
      <c r="F11" s="34">
        <f>COUNT(Tabelle25[27.10.])</f>
        <v>17</v>
      </c>
    </row>
    <row r="12" spans="1:6" ht="15.75" thickBot="1" x14ac:dyDescent="0.25">
      <c r="A12" s="35">
        <f t="shared" si="0"/>
        <v>44637</v>
      </c>
      <c r="B12" s="34" t="s">
        <v>580</v>
      </c>
      <c r="C12" s="34" t="s">
        <v>62</v>
      </c>
      <c r="D12" s="34">
        <v>24</v>
      </c>
      <c r="E12" s="34">
        <f>COUNT(Tabelle25[06.10.])</f>
        <v>19</v>
      </c>
      <c r="F12" s="34">
        <f>COUNT(Tabelle25[20.10.])</f>
        <v>19</v>
      </c>
    </row>
    <row r="13" spans="1:6" ht="30.75" thickBot="1" x14ac:dyDescent="0.25">
      <c r="A13" s="35">
        <f t="shared" si="0"/>
        <v>44644</v>
      </c>
      <c r="B13" s="34" t="s">
        <v>555</v>
      </c>
      <c r="C13" s="34" t="s">
        <v>75</v>
      </c>
      <c r="D13" s="34">
        <v>36</v>
      </c>
      <c r="E13" s="34">
        <f>COUNT(Tabelle25[29.09.])</f>
        <v>20</v>
      </c>
      <c r="F13" s="34">
        <f>COUNT(Tabelle25[13.10.])</f>
        <v>19</v>
      </c>
    </row>
    <row r="14" spans="1:6" ht="15.75" thickBot="1" x14ac:dyDescent="0.25">
      <c r="A14" s="35">
        <f t="shared" si="0"/>
        <v>44651</v>
      </c>
      <c r="B14" s="34" t="s">
        <v>581</v>
      </c>
      <c r="C14" s="34" t="s">
        <v>59</v>
      </c>
      <c r="D14" s="34">
        <v>28</v>
      </c>
      <c r="E14" s="34">
        <f>COUNT(Tabelle25[22.09.])</f>
        <v>21</v>
      </c>
      <c r="F14" s="34">
        <f>COUNT(Tabelle25[06.10.])</f>
        <v>19</v>
      </c>
    </row>
    <row r="15" spans="1:6" ht="15.75" thickBot="1" x14ac:dyDescent="0.25">
      <c r="A15" s="35">
        <f t="shared" si="0"/>
        <v>44658</v>
      </c>
      <c r="B15" s="34" t="s">
        <v>574</v>
      </c>
      <c r="C15" s="34" t="s">
        <v>62</v>
      </c>
      <c r="D15" s="34">
        <v>39</v>
      </c>
      <c r="E15" s="34">
        <f>COUNT(Tabelle25[08.09.])</f>
        <v>19</v>
      </c>
      <c r="F15" s="34">
        <f>COUNT(Tabelle25[29.09.])</f>
        <v>20</v>
      </c>
    </row>
    <row r="16" spans="1:6" ht="15.75" thickBot="1" x14ac:dyDescent="0.25">
      <c r="A16" s="35">
        <f t="shared" si="0"/>
        <v>44665</v>
      </c>
      <c r="B16" s="34" t="s">
        <v>617</v>
      </c>
      <c r="C16" s="34"/>
      <c r="D16" s="34"/>
      <c r="E16" s="34"/>
      <c r="F16" s="34"/>
    </row>
    <row r="17" spans="1:6" ht="15.75" thickBot="1" x14ac:dyDescent="0.25">
      <c r="A17" s="35">
        <f t="shared" si="0"/>
        <v>44672</v>
      </c>
      <c r="B17" s="34" t="s">
        <v>556</v>
      </c>
      <c r="C17" s="34" t="s">
        <v>634</v>
      </c>
      <c r="D17" s="34">
        <v>45</v>
      </c>
      <c r="E17" s="34">
        <f>COUNT(Tabelle25[01.09.])</f>
        <v>20</v>
      </c>
      <c r="F17" s="34">
        <f>COUNT(Tabelle25[22.09.])</f>
        <v>21</v>
      </c>
    </row>
    <row r="18" spans="1:6" ht="15.75" thickBot="1" x14ac:dyDescent="0.25">
      <c r="A18" s="35">
        <f t="shared" si="0"/>
        <v>44679</v>
      </c>
      <c r="B18" s="34" t="s">
        <v>554</v>
      </c>
      <c r="C18" s="34" t="s">
        <v>633</v>
      </c>
      <c r="D18" s="34">
        <v>28</v>
      </c>
      <c r="E18" s="34">
        <f>COUNT(Tabelle25[25.08.])</f>
        <v>23</v>
      </c>
      <c r="F18" s="34">
        <f>COUNT(Tabelle25[08.09.])</f>
        <v>19</v>
      </c>
    </row>
    <row r="19" spans="1:6" ht="15.75" thickBot="1" x14ac:dyDescent="0.25">
      <c r="A19" s="35">
        <f t="shared" si="0"/>
        <v>44686</v>
      </c>
      <c r="B19" s="34" t="s">
        <v>554</v>
      </c>
      <c r="C19" s="34" t="s">
        <v>62</v>
      </c>
      <c r="D19" s="34">
        <v>23</v>
      </c>
      <c r="E19" s="34">
        <f>COUNT(Tabelle25[18.08.])</f>
        <v>21</v>
      </c>
      <c r="F19" s="34">
        <f>COUNT(Tabelle25[01.09.])</f>
        <v>20</v>
      </c>
    </row>
    <row r="20" spans="1:6" ht="15.75" thickBot="1" x14ac:dyDescent="0.25">
      <c r="A20" s="35">
        <f t="shared" si="0"/>
        <v>44693</v>
      </c>
      <c r="B20" s="34" t="s">
        <v>539</v>
      </c>
      <c r="C20" s="34" t="s">
        <v>634</v>
      </c>
      <c r="D20" s="34">
        <v>29</v>
      </c>
      <c r="E20" s="34">
        <f>COUNT(Tabelle25[11.08.])</f>
        <v>20</v>
      </c>
      <c r="F20" s="34">
        <f>COUNT(Tabelle25[25.08.])</f>
        <v>23</v>
      </c>
    </row>
    <row r="21" spans="1:6" ht="15.75" thickBot="1" x14ac:dyDescent="0.25">
      <c r="A21" s="35">
        <f t="shared" si="0"/>
        <v>44700</v>
      </c>
      <c r="B21" s="34" t="s">
        <v>574</v>
      </c>
      <c r="C21" s="34" t="s">
        <v>62</v>
      </c>
      <c r="D21" s="34">
        <v>36</v>
      </c>
      <c r="E21" s="34">
        <f>COUNT(Tabelle25[04.08.])</f>
        <v>19</v>
      </c>
      <c r="F21" s="34">
        <f>COUNT(Tabelle25[18.08.])</f>
        <v>21</v>
      </c>
    </row>
    <row r="22" spans="1:6" ht="15.75" thickBot="1" x14ac:dyDescent="0.25">
      <c r="A22" s="35">
        <f t="shared" si="0"/>
        <v>44707</v>
      </c>
      <c r="B22" s="34" t="s">
        <v>581</v>
      </c>
      <c r="C22" s="34" t="s">
        <v>550</v>
      </c>
      <c r="D22" s="34">
        <v>31</v>
      </c>
      <c r="E22" s="34">
        <f>COUNT(Tabelle25[28.07.])</f>
        <v>24</v>
      </c>
      <c r="F22" s="34">
        <f>COUNT(Tabelle25[11.08.])</f>
        <v>20</v>
      </c>
    </row>
    <row r="23" spans="1:6" ht="15.75" thickBot="1" x14ac:dyDescent="0.25">
      <c r="A23" s="35">
        <f t="shared" si="0"/>
        <v>44714</v>
      </c>
      <c r="B23" s="34" t="s">
        <v>539</v>
      </c>
      <c r="C23" s="34" t="s">
        <v>615</v>
      </c>
      <c r="D23" s="34">
        <v>29</v>
      </c>
      <c r="E23" s="34">
        <f>COUNT(Tabelle25[21.07.])</f>
        <v>16</v>
      </c>
      <c r="F23" s="34">
        <f>COUNT(Tabelle25[04.08.])</f>
        <v>19</v>
      </c>
    </row>
    <row r="24" spans="1:6" ht="15.75" thickBot="1" x14ac:dyDescent="0.25">
      <c r="A24" s="35">
        <f t="shared" si="0"/>
        <v>44721</v>
      </c>
      <c r="B24" s="34" t="s">
        <v>556</v>
      </c>
      <c r="C24" s="34" t="s">
        <v>62</v>
      </c>
      <c r="D24" s="34">
        <v>27</v>
      </c>
      <c r="E24" s="34">
        <f>COUNT(Tabelle25[14.07.])</f>
        <v>19</v>
      </c>
      <c r="F24" s="34">
        <f>COUNT(Tabelle25[28.07.])</f>
        <v>24</v>
      </c>
    </row>
    <row r="25" spans="1:6" ht="15.75" thickBot="1" x14ac:dyDescent="0.25">
      <c r="A25" s="35">
        <f t="shared" si="0"/>
        <v>44728</v>
      </c>
      <c r="B25" s="34" t="s">
        <v>555</v>
      </c>
      <c r="C25" s="34" t="s">
        <v>59</v>
      </c>
      <c r="D25" s="34">
        <v>33</v>
      </c>
      <c r="E25" s="34">
        <f>COUNT(Tabelle25[07.07.])</f>
        <v>15</v>
      </c>
      <c r="F25" s="34">
        <f>COUNT(Tabelle25[21.07.])</f>
        <v>16</v>
      </c>
    </row>
    <row r="26" spans="1:6" ht="15.75" thickBot="1" x14ac:dyDescent="0.25">
      <c r="A26" s="35">
        <f t="shared" si="0"/>
        <v>44735</v>
      </c>
      <c r="B26" s="34" t="s">
        <v>581</v>
      </c>
      <c r="C26" s="34" t="s">
        <v>62</v>
      </c>
      <c r="D26" s="34">
        <v>27</v>
      </c>
      <c r="E26" s="34">
        <f>COUNT(Tabelle25[30.06.])</f>
        <v>16</v>
      </c>
      <c r="F26" s="34">
        <f>COUNT(Tabelle25[14.07.])</f>
        <v>19</v>
      </c>
    </row>
    <row r="27" spans="1:6" ht="15.75" thickBot="1" x14ac:dyDescent="0.25">
      <c r="A27" s="35">
        <f t="shared" si="0"/>
        <v>44742</v>
      </c>
      <c r="B27" s="34" t="s">
        <v>539</v>
      </c>
      <c r="C27" s="34" t="s">
        <v>669</v>
      </c>
      <c r="D27" s="34">
        <v>26</v>
      </c>
      <c r="E27" s="34">
        <f>COUNT(Tabelle25[23.06.])</f>
        <v>17</v>
      </c>
      <c r="F27" s="34">
        <f>COUNT(Tabelle25[07.07.])</f>
        <v>15</v>
      </c>
    </row>
    <row r="28" spans="1:6" ht="15.75" thickBot="1" x14ac:dyDescent="0.25">
      <c r="A28" s="35">
        <f t="shared" si="0"/>
        <v>44749</v>
      </c>
      <c r="B28" s="34" t="s">
        <v>539</v>
      </c>
      <c r="C28" s="34" t="s">
        <v>57</v>
      </c>
      <c r="D28" s="34">
        <v>30</v>
      </c>
      <c r="E28" s="34">
        <f>COUNT(Tabelle25[16.06.])</f>
        <v>20</v>
      </c>
      <c r="F28" s="34">
        <f>COUNT(Tabelle25[30.06.])</f>
        <v>16</v>
      </c>
    </row>
    <row r="29" spans="1:6" ht="15.75" thickBot="1" x14ac:dyDescent="0.25">
      <c r="A29" s="35">
        <f t="shared" si="0"/>
        <v>44756</v>
      </c>
      <c r="B29" s="34" t="s">
        <v>554</v>
      </c>
      <c r="C29" s="34" t="s">
        <v>57</v>
      </c>
      <c r="D29" s="34">
        <v>31</v>
      </c>
      <c r="E29" s="34">
        <f>COUNT(Tabelle25[09.06.])</f>
        <v>19</v>
      </c>
      <c r="F29" s="34">
        <f>COUNT(Tabelle25[23.06.])</f>
        <v>17</v>
      </c>
    </row>
    <row r="30" spans="1:6" ht="15.75" thickBot="1" x14ac:dyDescent="0.25">
      <c r="A30" s="35">
        <f t="shared" si="0"/>
        <v>44763</v>
      </c>
      <c r="B30" s="34" t="s">
        <v>555</v>
      </c>
      <c r="C30" s="34" t="s">
        <v>62</v>
      </c>
      <c r="D30" s="34">
        <v>25</v>
      </c>
      <c r="E30" s="34">
        <f>COUNT(Tabelle25[02.06.])</f>
        <v>20</v>
      </c>
      <c r="F30" s="34">
        <f>COUNT(Tabelle25[16.06.])</f>
        <v>20</v>
      </c>
    </row>
    <row r="31" spans="1:6" ht="15.75" thickBot="1" x14ac:dyDescent="0.25">
      <c r="A31" s="35">
        <f t="shared" si="0"/>
        <v>44770</v>
      </c>
      <c r="B31" s="34" t="s">
        <v>556</v>
      </c>
      <c r="C31" s="34" t="s">
        <v>59</v>
      </c>
      <c r="D31" s="34">
        <v>38</v>
      </c>
      <c r="E31" s="34">
        <f>COUNT(Tabelle25[26.05.])</f>
        <v>17</v>
      </c>
      <c r="F31" s="34">
        <f>COUNT(Tabelle25[09.06.])</f>
        <v>19</v>
      </c>
    </row>
    <row r="32" spans="1:6" ht="30.75" thickBot="1" x14ac:dyDescent="0.25">
      <c r="A32" s="35">
        <f t="shared" si="0"/>
        <v>44777</v>
      </c>
      <c r="B32" s="34" t="s">
        <v>682</v>
      </c>
      <c r="C32" s="34" t="s">
        <v>75</v>
      </c>
      <c r="D32" s="34">
        <v>29</v>
      </c>
      <c r="E32" s="34">
        <f>COUNT(Tabelle25[19.05.])</f>
        <v>21</v>
      </c>
      <c r="F32" s="34">
        <f>COUNT(Tabelle25[02.06.])</f>
        <v>20</v>
      </c>
    </row>
    <row r="33" spans="1:6" ht="15.75" thickBot="1" x14ac:dyDescent="0.25">
      <c r="A33" s="35">
        <f t="shared" si="0"/>
        <v>44784</v>
      </c>
      <c r="B33" s="34" t="s">
        <v>574</v>
      </c>
      <c r="C33" s="34" t="s">
        <v>62</v>
      </c>
      <c r="D33" s="34">
        <v>38</v>
      </c>
      <c r="E33" s="34">
        <f>COUNT(Tabelle25[12.05.])</f>
        <v>20</v>
      </c>
      <c r="F33" s="34">
        <f>COUNT(Tabelle25[26.05.])</f>
        <v>17</v>
      </c>
    </row>
    <row r="34" spans="1:6" ht="15.75" thickBot="1" x14ac:dyDescent="0.25">
      <c r="A34" s="35">
        <f t="shared" si="0"/>
        <v>44791</v>
      </c>
      <c r="B34" s="34" t="s">
        <v>539</v>
      </c>
      <c r="C34" s="34" t="s">
        <v>633</v>
      </c>
      <c r="D34" s="34">
        <v>25</v>
      </c>
      <c r="E34" s="34">
        <f>COUNT(Tabelle25[05.05.])</f>
        <v>17</v>
      </c>
      <c r="F34" s="34">
        <f>COUNT(Tabelle25[19.05.])</f>
        <v>21</v>
      </c>
    </row>
    <row r="35" spans="1:6" ht="15.75" thickBot="1" x14ac:dyDescent="0.25">
      <c r="A35" s="35">
        <f t="shared" si="0"/>
        <v>44798</v>
      </c>
      <c r="B35" s="34" t="s">
        <v>599</v>
      </c>
      <c r="C35" s="34" t="s">
        <v>59</v>
      </c>
      <c r="D35" s="34">
        <v>25</v>
      </c>
      <c r="E35" s="34">
        <f>COUNT(Tabelle25[28.04.])</f>
        <v>20</v>
      </c>
      <c r="F35" s="34">
        <f>COUNT(Tabelle25[12.05.])</f>
        <v>20</v>
      </c>
    </row>
    <row r="36" spans="1:6" ht="15.75" thickBot="1" x14ac:dyDescent="0.25">
      <c r="A36" s="35">
        <f t="shared" si="0"/>
        <v>44805</v>
      </c>
      <c r="B36" s="34" t="s">
        <v>556</v>
      </c>
      <c r="C36" s="34" t="s">
        <v>62</v>
      </c>
      <c r="D36" s="34">
        <v>36</v>
      </c>
      <c r="E36" s="34">
        <f>COUNT(Tabelle25[21.04.])</f>
        <v>20</v>
      </c>
      <c r="F36" s="34">
        <f>COUNT(Tabelle25[05.05.])</f>
        <v>17</v>
      </c>
    </row>
    <row r="37" spans="1:6" ht="15.75" thickBot="1" x14ac:dyDescent="0.25">
      <c r="A37" s="35">
        <f t="shared" si="0"/>
        <v>44812</v>
      </c>
      <c r="B37" s="34" t="s">
        <v>555</v>
      </c>
      <c r="C37" s="34" t="s">
        <v>634</v>
      </c>
      <c r="D37" s="34">
        <v>39</v>
      </c>
      <c r="E37" s="34">
        <f>COUNT(Tabelle25[07.04.])</f>
        <v>23</v>
      </c>
      <c r="F37" s="34">
        <f>COUNT(Tabelle25[28.04.])</f>
        <v>20</v>
      </c>
    </row>
    <row r="38" spans="1:6" ht="15.75" thickBot="1" x14ac:dyDescent="0.25">
      <c r="A38" s="35">
        <f t="shared" si="0"/>
        <v>44819</v>
      </c>
      <c r="B38" s="34" t="s">
        <v>553</v>
      </c>
      <c r="C38" s="34"/>
      <c r="D38" s="34"/>
      <c r="E38" s="34"/>
      <c r="F38" s="34"/>
    </row>
    <row r="39" spans="1:6" ht="15.75" thickBot="1" x14ac:dyDescent="0.25">
      <c r="A39" s="35">
        <f t="shared" si="0"/>
        <v>44826</v>
      </c>
      <c r="B39" s="34" t="s">
        <v>539</v>
      </c>
      <c r="C39" s="34" t="s">
        <v>62</v>
      </c>
      <c r="D39" s="34">
        <v>32</v>
      </c>
      <c r="E39" s="34">
        <f>COUNT(Tabelle25[31.03.])</f>
        <v>21</v>
      </c>
      <c r="F39" s="34">
        <f>COUNT(Tabelle25[21.04.])</f>
        <v>20</v>
      </c>
    </row>
    <row r="40" spans="1:6" ht="15.75" thickBot="1" x14ac:dyDescent="0.25">
      <c r="A40" s="35">
        <f t="shared" si="0"/>
        <v>44833</v>
      </c>
      <c r="B40" s="34" t="s">
        <v>555</v>
      </c>
      <c r="C40" s="34" t="s">
        <v>62</v>
      </c>
      <c r="D40" s="34">
        <v>34</v>
      </c>
      <c r="E40" s="34">
        <f>COUNT(Tabelle25[24.03.])</f>
        <v>18</v>
      </c>
      <c r="F40" s="34">
        <f>COUNT(Tabelle25[07.04.])</f>
        <v>23</v>
      </c>
    </row>
    <row r="41" spans="1:6" ht="15.75" thickBot="1" x14ac:dyDescent="0.25">
      <c r="A41" s="35">
        <f t="shared" si="0"/>
        <v>44840</v>
      </c>
      <c r="B41" s="34" t="s">
        <v>539</v>
      </c>
      <c r="C41" s="34" t="s">
        <v>669</v>
      </c>
      <c r="D41" s="34">
        <v>25</v>
      </c>
      <c r="E41" s="34">
        <f>COUNT(Tabelle25[17.03.])</f>
        <v>22</v>
      </c>
      <c r="F41" s="34">
        <f>COUNT(Tabelle25[31.03.])</f>
        <v>21</v>
      </c>
    </row>
    <row r="42" spans="1:6" ht="15.75" thickBot="1" x14ac:dyDescent="0.25">
      <c r="A42" s="35">
        <f t="shared" si="0"/>
        <v>44847</v>
      </c>
      <c r="B42" s="34" t="s">
        <v>554</v>
      </c>
      <c r="C42" s="34" t="s">
        <v>634</v>
      </c>
      <c r="D42" s="34">
        <v>21</v>
      </c>
      <c r="E42" s="34">
        <f>COUNT(Tabelle25[10.03.])</f>
        <v>20</v>
      </c>
      <c r="F42" s="34">
        <f>COUNT(Tabelle25[24.03.])</f>
        <v>18</v>
      </c>
    </row>
    <row r="43" spans="1:6" ht="15.75" thickBot="1" x14ac:dyDescent="0.25">
      <c r="A43" s="35">
        <f t="shared" si="0"/>
        <v>44854</v>
      </c>
      <c r="B43" s="34" t="s">
        <v>554</v>
      </c>
      <c r="C43" s="34" t="s">
        <v>57</v>
      </c>
      <c r="D43" s="34">
        <v>33</v>
      </c>
      <c r="E43" s="34">
        <f>COUNT(Tabelle25[03.03.])</f>
        <v>22</v>
      </c>
      <c r="F43" s="34">
        <f>COUNT(Tabelle25[17.03.])</f>
        <v>22</v>
      </c>
    </row>
    <row r="44" spans="1:6" ht="15.75" thickBot="1" x14ac:dyDescent="0.25">
      <c r="A44" s="35">
        <f t="shared" si="0"/>
        <v>44861</v>
      </c>
      <c r="B44" s="34" t="s">
        <v>599</v>
      </c>
      <c r="C44" s="34" t="s">
        <v>759</v>
      </c>
      <c r="D44" s="34">
        <v>22</v>
      </c>
      <c r="E44" s="34">
        <f>COUNT(Tabelle25[24.02.])</f>
        <v>20</v>
      </c>
      <c r="F44" s="34">
        <f>COUNT(Tabelle25[10.03.])</f>
        <v>20</v>
      </c>
    </row>
    <row r="45" spans="1:6" ht="15.75" thickBot="1" x14ac:dyDescent="0.25">
      <c r="A45" s="35">
        <f t="shared" si="0"/>
        <v>44868</v>
      </c>
      <c r="B45" s="34" t="s">
        <v>574</v>
      </c>
      <c r="C45" s="34" t="s">
        <v>57</v>
      </c>
      <c r="D45" s="34">
        <v>43</v>
      </c>
      <c r="E45" s="34">
        <f>COUNT(Tabelle25[17.02.])</f>
        <v>17</v>
      </c>
      <c r="F45" s="34">
        <f>COUNT(Tabelle25[03.03.])</f>
        <v>22</v>
      </c>
    </row>
    <row r="46" spans="1:6" ht="15.75" thickBot="1" x14ac:dyDescent="0.25">
      <c r="A46" s="35">
        <f t="shared" si="0"/>
        <v>44875</v>
      </c>
      <c r="B46" s="34" t="s">
        <v>574</v>
      </c>
      <c r="C46" s="34" t="s">
        <v>633</v>
      </c>
      <c r="D46" s="34">
        <v>37</v>
      </c>
      <c r="E46" s="34">
        <f>COUNT(Tabelle25[10.02.])</f>
        <v>19</v>
      </c>
      <c r="F46" s="34">
        <f>COUNT(Tabelle25[24.02.])</f>
        <v>20</v>
      </c>
    </row>
    <row r="47" spans="1:6" ht="15.75" thickBot="1" x14ac:dyDescent="0.25">
      <c r="A47" s="35">
        <f t="shared" si="0"/>
        <v>44882</v>
      </c>
      <c r="B47" s="34" t="s">
        <v>556</v>
      </c>
      <c r="C47" s="34" t="s">
        <v>634</v>
      </c>
      <c r="D47" s="34">
        <v>24</v>
      </c>
      <c r="E47" s="34">
        <f>COUNT(Tabelle25[03.02.])</f>
        <v>19</v>
      </c>
      <c r="F47" s="34">
        <f>COUNT(Tabelle25[17.02.])</f>
        <v>17</v>
      </c>
    </row>
    <row r="48" spans="1:6" ht="15.75" thickBot="1" x14ac:dyDescent="0.25">
      <c r="A48" s="35">
        <f t="shared" si="0"/>
        <v>44889</v>
      </c>
      <c r="B48" s="34" t="s">
        <v>555</v>
      </c>
      <c r="C48" s="34" t="s">
        <v>62</v>
      </c>
      <c r="D48" s="34">
        <v>35</v>
      </c>
      <c r="E48" s="34">
        <f>COUNT(Tabelle25[27.01.])</f>
        <v>19</v>
      </c>
      <c r="F48" s="34">
        <f>COUNT(Tabelle25[10.02.])</f>
        <v>19</v>
      </c>
    </row>
    <row r="49" spans="1:6" ht="15.75" thickBot="1" x14ac:dyDescent="0.25">
      <c r="A49" s="35">
        <f t="shared" si="0"/>
        <v>44896</v>
      </c>
      <c r="B49" s="34" t="s">
        <v>539</v>
      </c>
      <c r="C49" s="34" t="s">
        <v>89</v>
      </c>
      <c r="D49" s="34">
        <v>34</v>
      </c>
      <c r="E49" s="34">
        <f>COUNT(Tabelle25[20.01.])</f>
        <v>19</v>
      </c>
      <c r="F49" s="34">
        <f>COUNT(Tabelle25[03.02.])</f>
        <v>19</v>
      </c>
    </row>
    <row r="50" spans="1:6" ht="15.75" thickBot="1" x14ac:dyDescent="0.25">
      <c r="A50" s="35">
        <f t="shared" si="0"/>
        <v>44903</v>
      </c>
      <c r="B50" s="34" t="s">
        <v>574</v>
      </c>
      <c r="C50" s="34" t="s">
        <v>62</v>
      </c>
      <c r="D50" s="34">
        <v>36</v>
      </c>
      <c r="E50" s="34">
        <f>COUNT(Tabelle25[06.01.])</f>
        <v>18</v>
      </c>
      <c r="F50" s="34">
        <f>COUNT(Tabelle25[27.01.])</f>
        <v>19</v>
      </c>
    </row>
    <row r="51" spans="1:6" ht="15.75" thickBot="1" x14ac:dyDescent="0.25">
      <c r="A51" s="35">
        <f t="shared" si="0"/>
        <v>44910</v>
      </c>
      <c r="B51" s="34" t="s">
        <v>556</v>
      </c>
      <c r="C51" s="34" t="s">
        <v>633</v>
      </c>
      <c r="D51" s="34">
        <v>24</v>
      </c>
      <c r="E51" s="34">
        <v>19</v>
      </c>
      <c r="F51" s="34">
        <f>COUNT(Tabelle25[20.01.])</f>
        <v>19</v>
      </c>
    </row>
    <row r="52" spans="1:6" ht="15.75" thickBot="1" x14ac:dyDescent="0.25">
      <c r="A52" s="35">
        <f t="shared" si="0"/>
        <v>44917</v>
      </c>
      <c r="B52" s="34" t="s">
        <v>729</v>
      </c>
      <c r="C52" s="34" t="s">
        <v>634</v>
      </c>
      <c r="D52" s="34">
        <v>34</v>
      </c>
      <c r="E52" s="34">
        <v>18</v>
      </c>
      <c r="F52" s="34">
        <f>COUNT(Tabelle25[06.01.])</f>
        <v>18</v>
      </c>
    </row>
    <row r="53" spans="1:6" ht="15.75" thickBot="1" x14ac:dyDescent="0.25">
      <c r="A53" s="35">
        <f t="shared" si="0"/>
        <v>44924</v>
      </c>
      <c r="B53" s="34" t="s">
        <v>756</v>
      </c>
      <c r="C53" s="34"/>
      <c r="D53" s="34"/>
      <c r="E53" s="34"/>
      <c r="F53" s="34"/>
    </row>
    <row r="54" spans="1:6" ht="15.75" thickBot="1" x14ac:dyDescent="0.25">
      <c r="A54" s="35"/>
    </row>
    <row r="61" spans="1:6" ht="15.75" x14ac:dyDescent="0.25">
      <c r="A61" s="55" t="s">
        <v>538</v>
      </c>
      <c r="B61" s="57" t="s">
        <v>784</v>
      </c>
      <c r="C61" s="57" t="s">
        <v>786</v>
      </c>
    </row>
    <row r="62" spans="1:6" ht="15.75" x14ac:dyDescent="0.25">
      <c r="A62" s="56" t="s">
        <v>539</v>
      </c>
      <c r="B62" s="58">
        <v>10</v>
      </c>
      <c r="C62" s="58">
        <v>19</v>
      </c>
    </row>
    <row r="63" spans="1:6" ht="15.75" x14ac:dyDescent="0.25">
      <c r="A63" s="56" t="s">
        <v>555</v>
      </c>
      <c r="B63" s="58">
        <v>8</v>
      </c>
      <c r="C63" s="58">
        <v>19</v>
      </c>
    </row>
    <row r="64" spans="1:6" ht="15.75" x14ac:dyDescent="0.25">
      <c r="A64" s="56" t="s">
        <v>574</v>
      </c>
      <c r="B64" s="58">
        <v>7</v>
      </c>
      <c r="C64" s="58">
        <v>18.8</v>
      </c>
    </row>
    <row r="65" spans="1:4" ht="15.75" x14ac:dyDescent="0.25">
      <c r="A65" s="56" t="s">
        <v>554</v>
      </c>
      <c r="B65" s="58">
        <v>7</v>
      </c>
      <c r="C65" s="58">
        <v>20</v>
      </c>
    </row>
    <row r="66" spans="1:4" ht="15.75" x14ac:dyDescent="0.25">
      <c r="A66" s="56" t="s">
        <v>556</v>
      </c>
      <c r="B66" s="58">
        <v>7</v>
      </c>
      <c r="C66" s="58">
        <v>18.8</v>
      </c>
    </row>
    <row r="67" spans="1:4" ht="15.75" x14ac:dyDescent="0.25">
      <c r="A67" s="56" t="s">
        <v>581</v>
      </c>
      <c r="B67" s="58">
        <v>4</v>
      </c>
      <c r="C67" s="58">
        <v>20</v>
      </c>
    </row>
    <row r="68" spans="1:4" ht="15.75" x14ac:dyDescent="0.25">
      <c r="A68" s="56" t="s">
        <v>599</v>
      </c>
      <c r="B68" s="58">
        <v>2</v>
      </c>
      <c r="C68" s="58">
        <v>20</v>
      </c>
    </row>
    <row r="69" spans="1:4" ht="15.75" x14ac:dyDescent="0.25">
      <c r="A69" s="56" t="s">
        <v>729</v>
      </c>
      <c r="B69" s="58">
        <v>1</v>
      </c>
      <c r="C69" s="58">
        <v>18</v>
      </c>
    </row>
    <row r="70" spans="1:4" ht="15.75" x14ac:dyDescent="0.25">
      <c r="A70" s="56" t="s">
        <v>682</v>
      </c>
      <c r="B70" s="58">
        <v>1</v>
      </c>
      <c r="C70" s="58">
        <v>21</v>
      </c>
    </row>
    <row r="75" spans="1:4" x14ac:dyDescent="0.2">
      <c r="A75" s="33"/>
      <c r="B75" s="33"/>
      <c r="C75" s="33"/>
      <c r="D75" s="33"/>
    </row>
    <row r="76" spans="1:4" x14ac:dyDescent="0.2">
      <c r="A76" s="33"/>
      <c r="B76" s="33"/>
      <c r="C76" s="33"/>
      <c r="D76" s="33"/>
    </row>
    <row r="77" spans="1:4" x14ac:dyDescent="0.2">
      <c r="A77" s="33"/>
      <c r="B77" s="33"/>
      <c r="C77" s="33"/>
      <c r="D77" s="33"/>
    </row>
    <row r="78" spans="1:4" x14ac:dyDescent="0.2">
      <c r="A78" s="33"/>
      <c r="B78" s="33"/>
      <c r="C78" s="33"/>
      <c r="D78" s="33"/>
    </row>
    <row r="79" spans="1:4" x14ac:dyDescent="0.2">
      <c r="A79" s="33"/>
      <c r="B79" s="33"/>
      <c r="C79" s="33"/>
      <c r="D79" s="33"/>
    </row>
    <row r="80" spans="1:4" x14ac:dyDescent="0.2">
      <c r="A80" s="33"/>
      <c r="B80" s="33"/>
      <c r="C80" s="33"/>
      <c r="D80" s="33"/>
    </row>
    <row r="81" s="33" customFormat="1" x14ac:dyDescent="0.2"/>
    <row r="82" s="33" customFormat="1" x14ac:dyDescent="0.2"/>
    <row r="83" s="33" customFormat="1" x14ac:dyDescent="0.2"/>
    <row r="84" s="33" customFormat="1" x14ac:dyDescent="0.2"/>
    <row r="85" s="33" customFormat="1" x14ac:dyDescent="0.2"/>
    <row r="86" s="33" customFormat="1" x14ac:dyDescent="0.2"/>
    <row r="87" s="33" customFormat="1" x14ac:dyDescent="0.2"/>
    <row r="88" s="33" customFormat="1" x14ac:dyDescent="0.2"/>
    <row r="89" s="33" customFormat="1" x14ac:dyDescent="0.2"/>
    <row r="90" s="33" customFormat="1" x14ac:dyDescent="0.2"/>
    <row r="91" s="33" customFormat="1" x14ac:dyDescent="0.2"/>
    <row r="92" s="33" customFormat="1" x14ac:dyDescent="0.2"/>
    <row r="93" s="33" customFormat="1" x14ac:dyDescent="0.2"/>
    <row r="94" s="33" customFormat="1" x14ac:dyDescent="0.2"/>
    <row r="95" s="33" customFormat="1" x14ac:dyDescent="0.2"/>
    <row r="96" s="33" customFormat="1" x14ac:dyDescent="0.2"/>
    <row r="97" s="33" customFormat="1" x14ac:dyDescent="0.2"/>
    <row r="98" s="33" customFormat="1" x14ac:dyDescent="0.2"/>
    <row r="99" s="33" customFormat="1" x14ac:dyDescent="0.2"/>
    <row r="100" s="33" customFormat="1" x14ac:dyDescent="0.2"/>
    <row r="101" s="33" customFormat="1" x14ac:dyDescent="0.2"/>
    <row r="102" s="33" customFormat="1" x14ac:dyDescent="0.2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B903D-85AB-42C4-91DD-11335751CB88}">
  <dimension ref="A1:AZ207"/>
  <sheetViews>
    <sheetView zoomScaleNormal="100" workbookViewId="0">
      <selection activeCell="E10" sqref="E10"/>
    </sheetView>
  </sheetViews>
  <sheetFormatPr baseColWidth="10" defaultColWidth="9.140625" defaultRowHeight="15" x14ac:dyDescent="0.25"/>
  <cols>
    <col min="1" max="1" width="8.42578125" style="1" customWidth="1"/>
    <col min="2" max="2" width="32.7109375" customWidth="1"/>
    <col min="3" max="45" width="8.85546875" style="1" customWidth="1"/>
    <col min="46" max="46" width="7.42578125" style="1" customWidth="1"/>
    <col min="47" max="47" width="8.28515625" style="1" customWidth="1"/>
    <col min="48" max="48" width="6.85546875" style="1" bestFit="1" customWidth="1"/>
    <col min="49" max="49" width="6.140625" style="1" bestFit="1" customWidth="1"/>
    <col min="50" max="50" width="6.85546875" style="1" customWidth="1"/>
  </cols>
  <sheetData>
    <row r="1" spans="1:52" s="26" customFormat="1" x14ac:dyDescent="0.25">
      <c r="A1" s="27" t="s">
        <v>0</v>
      </c>
      <c r="B1" s="26" t="s">
        <v>1</v>
      </c>
      <c r="C1" s="27" t="s">
        <v>561</v>
      </c>
      <c r="D1" s="27" t="s">
        <v>795</v>
      </c>
      <c r="E1" s="27" t="s">
        <v>792</v>
      </c>
      <c r="F1" s="27" t="s">
        <v>791</v>
      </c>
      <c r="G1" s="27" t="s">
        <v>777</v>
      </c>
      <c r="H1" s="27" t="s">
        <v>776</v>
      </c>
      <c r="I1" s="27" t="s">
        <v>771</v>
      </c>
      <c r="J1" s="28" t="s">
        <v>764</v>
      </c>
      <c r="K1" s="27" t="s">
        <v>765</v>
      </c>
      <c r="L1" s="27" t="s">
        <v>763</v>
      </c>
      <c r="M1" s="27" t="s">
        <v>757</v>
      </c>
      <c r="N1" s="27" t="s">
        <v>754</v>
      </c>
      <c r="O1" s="27" t="s">
        <v>748</v>
      </c>
      <c r="P1" s="27" t="s">
        <v>744</v>
      </c>
      <c r="Q1" s="27" t="s">
        <v>738</v>
      </c>
      <c r="R1" s="27" t="s">
        <v>730</v>
      </c>
      <c r="S1" s="27" t="s">
        <v>716</v>
      </c>
      <c r="T1" s="27" t="s">
        <v>707</v>
      </c>
      <c r="U1" s="27" t="s">
        <v>706</v>
      </c>
      <c r="V1" s="27" t="s">
        <v>694</v>
      </c>
      <c r="W1" s="27" t="s">
        <v>693</v>
      </c>
      <c r="X1" s="27" t="s">
        <v>680</v>
      </c>
      <c r="Y1" s="27" t="s">
        <v>681</v>
      </c>
      <c r="Z1" s="27" t="s">
        <v>678</v>
      </c>
      <c r="AA1" s="27" t="s">
        <v>674</v>
      </c>
      <c r="AB1" s="27" t="s">
        <v>664</v>
      </c>
      <c r="AC1" s="27" t="s">
        <v>665</v>
      </c>
      <c r="AD1" s="27" t="s">
        <v>666</v>
      </c>
      <c r="AE1" s="27" t="s">
        <v>658</v>
      </c>
      <c r="AF1" s="27" t="s">
        <v>654</v>
      </c>
      <c r="AG1" s="27" t="s">
        <v>648</v>
      </c>
      <c r="AH1" s="27" t="s">
        <v>641</v>
      </c>
      <c r="AI1" s="27" t="s">
        <v>638</v>
      </c>
      <c r="AJ1" s="27" t="s">
        <v>637</v>
      </c>
      <c r="AK1" s="27" t="s">
        <v>632</v>
      </c>
      <c r="AL1" s="27" t="s">
        <v>627</v>
      </c>
      <c r="AM1" s="27" t="s">
        <v>636</v>
      </c>
      <c r="AN1" s="27" t="s">
        <v>618</v>
      </c>
      <c r="AO1" s="27" t="s">
        <v>610</v>
      </c>
      <c r="AP1" s="27" t="s">
        <v>606</v>
      </c>
      <c r="AQ1" s="27" t="s">
        <v>600</v>
      </c>
      <c r="AR1" s="27" t="s">
        <v>593</v>
      </c>
      <c r="AS1" s="27" t="s">
        <v>589</v>
      </c>
      <c r="AT1" s="27" t="s">
        <v>583</v>
      </c>
      <c r="AU1" s="27" t="s">
        <v>582</v>
      </c>
      <c r="AV1" s="27" t="s">
        <v>575</v>
      </c>
      <c r="AW1" s="27" t="s">
        <v>570</v>
      </c>
      <c r="AX1" s="27" t="s">
        <v>563</v>
      </c>
      <c r="AY1" s="27" t="s">
        <v>557</v>
      </c>
      <c r="AZ1" s="27" t="s">
        <v>544</v>
      </c>
    </row>
    <row r="2" spans="1:52" x14ac:dyDescent="0.25">
      <c r="A2" s="1">
        <v>1</v>
      </c>
      <c r="B2" t="s">
        <v>62</v>
      </c>
      <c r="C2" s="1">
        <f t="shared" ref="C2:C65" si="0">SUM(D2:AZ2)</f>
        <v>1369</v>
      </c>
      <c r="E2" s="1">
        <v>25</v>
      </c>
      <c r="F2" s="1">
        <v>21</v>
      </c>
      <c r="G2" s="1">
        <v>36</v>
      </c>
      <c r="H2" s="1">
        <v>27</v>
      </c>
      <c r="I2" s="1">
        <v>35</v>
      </c>
      <c r="J2" s="1">
        <v>23</v>
      </c>
      <c r="K2" s="1">
        <v>30</v>
      </c>
      <c r="L2" s="1">
        <v>38</v>
      </c>
      <c r="M2" s="1">
        <v>18</v>
      </c>
      <c r="N2" s="1">
        <v>27</v>
      </c>
      <c r="O2" s="1">
        <v>20</v>
      </c>
      <c r="P2" s="1">
        <v>21</v>
      </c>
      <c r="Q2" s="1">
        <v>34</v>
      </c>
      <c r="R2" s="1">
        <v>32</v>
      </c>
      <c r="S2" s="1">
        <v>31</v>
      </c>
      <c r="T2" s="1">
        <v>36</v>
      </c>
      <c r="U2" s="1">
        <v>13</v>
      </c>
      <c r="V2" s="1">
        <v>24</v>
      </c>
      <c r="W2" s="1">
        <v>38</v>
      </c>
      <c r="X2" s="1">
        <v>27</v>
      </c>
      <c r="Y2" s="1">
        <v>38</v>
      </c>
      <c r="Z2" s="1">
        <v>25</v>
      </c>
      <c r="AA2" s="1">
        <v>30</v>
      </c>
      <c r="AB2" s="1">
        <v>27</v>
      </c>
      <c r="AC2" s="1">
        <v>23</v>
      </c>
      <c r="AD2" s="39">
        <v>27</v>
      </c>
      <c r="AE2" s="1">
        <v>33</v>
      </c>
      <c r="AF2" s="39">
        <v>27</v>
      </c>
      <c r="AG2" s="1">
        <v>25</v>
      </c>
      <c r="AH2" s="1">
        <v>31</v>
      </c>
      <c r="AI2" s="39">
        <v>36</v>
      </c>
      <c r="AJ2" s="1">
        <v>24</v>
      </c>
      <c r="AK2" s="39">
        <v>23</v>
      </c>
      <c r="AL2" s="1">
        <v>28</v>
      </c>
      <c r="AM2" s="1">
        <v>34</v>
      </c>
      <c r="AN2" s="39">
        <v>39</v>
      </c>
      <c r="AO2" s="1">
        <v>24</v>
      </c>
      <c r="AP2" s="1">
        <v>31</v>
      </c>
      <c r="AQ2" s="39">
        <v>24</v>
      </c>
      <c r="AR2" s="1">
        <v>32</v>
      </c>
      <c r="AS2" s="1">
        <v>28</v>
      </c>
      <c r="AT2" s="1">
        <v>27</v>
      </c>
      <c r="AU2" s="1">
        <v>27</v>
      </c>
      <c r="AV2" s="39">
        <v>33</v>
      </c>
      <c r="AW2" s="1">
        <v>32</v>
      </c>
      <c r="AX2" s="1">
        <v>26</v>
      </c>
      <c r="AY2" s="39">
        <v>32</v>
      </c>
      <c r="AZ2" s="39">
        <v>27</v>
      </c>
    </row>
    <row r="3" spans="1:52" x14ac:dyDescent="0.25">
      <c r="A3" s="1">
        <v>2</v>
      </c>
      <c r="B3" t="s">
        <v>56</v>
      </c>
      <c r="C3" s="1">
        <f t="shared" si="0"/>
        <v>1284</v>
      </c>
      <c r="E3" s="1">
        <v>34</v>
      </c>
      <c r="F3" s="1">
        <v>23</v>
      </c>
      <c r="G3" s="1">
        <v>33</v>
      </c>
      <c r="H3" s="1">
        <v>27</v>
      </c>
      <c r="I3" s="1">
        <v>28</v>
      </c>
      <c r="J3" s="1">
        <v>24</v>
      </c>
      <c r="K3" s="1">
        <v>24</v>
      </c>
      <c r="L3" s="1">
        <v>38</v>
      </c>
      <c r="M3" s="1">
        <v>12</v>
      </c>
      <c r="N3" s="1">
        <v>23</v>
      </c>
      <c r="O3" s="1">
        <v>21</v>
      </c>
      <c r="P3" s="1">
        <v>23</v>
      </c>
      <c r="Q3" s="1">
        <v>24</v>
      </c>
      <c r="R3" s="1">
        <v>30</v>
      </c>
      <c r="S3" s="1">
        <v>39</v>
      </c>
      <c r="T3" s="1">
        <v>27</v>
      </c>
      <c r="U3" s="1">
        <v>21</v>
      </c>
      <c r="V3" s="1">
        <v>23</v>
      </c>
      <c r="W3" s="1">
        <v>29</v>
      </c>
      <c r="X3" s="1">
        <v>26</v>
      </c>
      <c r="Y3" s="1">
        <v>34</v>
      </c>
      <c r="Z3" s="1">
        <v>24</v>
      </c>
      <c r="AA3" s="1">
        <v>21</v>
      </c>
      <c r="AB3" s="1">
        <v>28</v>
      </c>
      <c r="AC3" s="1">
        <v>20</v>
      </c>
      <c r="AD3" s="1">
        <v>20</v>
      </c>
      <c r="AE3" s="1">
        <v>24</v>
      </c>
      <c r="AF3" s="1">
        <v>24</v>
      </c>
      <c r="AG3" s="1">
        <v>27</v>
      </c>
      <c r="AH3" s="1">
        <v>31</v>
      </c>
      <c r="AI3" s="1">
        <v>33</v>
      </c>
      <c r="AJ3" s="39">
        <v>31</v>
      </c>
      <c r="AK3" s="1">
        <v>22</v>
      </c>
      <c r="AL3" s="1">
        <v>25</v>
      </c>
      <c r="AM3" s="39">
        <v>45</v>
      </c>
      <c r="AN3" s="1">
        <v>35</v>
      </c>
      <c r="AO3" s="1">
        <v>25</v>
      </c>
      <c r="AP3" s="1">
        <v>34</v>
      </c>
      <c r="AQ3" s="1">
        <v>20</v>
      </c>
      <c r="AR3" s="1">
        <v>24</v>
      </c>
      <c r="AS3" s="1">
        <v>31</v>
      </c>
      <c r="AT3" s="1">
        <v>22</v>
      </c>
      <c r="AU3" s="1">
        <v>23</v>
      </c>
      <c r="AV3" s="1">
        <v>26</v>
      </c>
      <c r="AW3" s="1">
        <v>26</v>
      </c>
      <c r="AX3" s="1">
        <v>32</v>
      </c>
      <c r="AY3" s="1">
        <v>28</v>
      </c>
      <c r="AZ3" s="1">
        <v>20</v>
      </c>
    </row>
    <row r="4" spans="1:52" x14ac:dyDescent="0.25">
      <c r="A4" s="1">
        <v>3</v>
      </c>
      <c r="B4" t="s">
        <v>57</v>
      </c>
      <c r="C4" s="1">
        <f t="shared" si="0"/>
        <v>1238</v>
      </c>
      <c r="E4" s="1">
        <v>25</v>
      </c>
      <c r="F4" s="1">
        <v>17</v>
      </c>
      <c r="G4" s="1">
        <v>35</v>
      </c>
      <c r="H4" s="1">
        <v>25</v>
      </c>
      <c r="I4" s="1">
        <v>26</v>
      </c>
      <c r="J4" s="1">
        <v>19</v>
      </c>
      <c r="K4" s="1">
        <v>31</v>
      </c>
      <c r="L4" s="1">
        <v>43</v>
      </c>
      <c r="M4" s="1">
        <v>17</v>
      </c>
      <c r="N4" s="1">
        <v>33</v>
      </c>
      <c r="O4" s="1">
        <v>16</v>
      </c>
      <c r="P4" s="1">
        <v>19</v>
      </c>
      <c r="Q4" s="1">
        <v>26</v>
      </c>
      <c r="R4" s="1">
        <v>23</v>
      </c>
      <c r="S4" s="1">
        <v>32</v>
      </c>
      <c r="T4" s="1">
        <v>18</v>
      </c>
      <c r="U4" s="1">
        <v>10</v>
      </c>
      <c r="V4" s="1">
        <v>22</v>
      </c>
      <c r="W4" s="1">
        <v>28</v>
      </c>
      <c r="X4" s="1">
        <v>18</v>
      </c>
      <c r="Y4" s="1">
        <v>37</v>
      </c>
      <c r="Z4" s="1">
        <v>22</v>
      </c>
      <c r="AA4" s="1">
        <v>31</v>
      </c>
      <c r="AB4" s="39">
        <v>30</v>
      </c>
      <c r="AC4" s="1">
        <v>22</v>
      </c>
      <c r="AD4" s="1">
        <v>21</v>
      </c>
      <c r="AE4" s="1">
        <v>33</v>
      </c>
      <c r="AF4" s="1">
        <v>23</v>
      </c>
      <c r="AG4" s="1">
        <v>22</v>
      </c>
      <c r="AH4" s="1">
        <v>26</v>
      </c>
      <c r="AI4" s="1">
        <v>31</v>
      </c>
      <c r="AJ4" s="1">
        <v>27</v>
      </c>
      <c r="AK4" s="1">
        <v>18</v>
      </c>
      <c r="AL4" s="1">
        <v>26</v>
      </c>
      <c r="AM4" s="1">
        <v>36</v>
      </c>
      <c r="AN4" s="1">
        <v>25</v>
      </c>
      <c r="AO4" s="1">
        <v>19</v>
      </c>
      <c r="AP4" s="1">
        <v>34</v>
      </c>
      <c r="AQ4" s="1">
        <v>23</v>
      </c>
      <c r="AR4" s="1">
        <v>29</v>
      </c>
      <c r="AS4" s="1">
        <v>32</v>
      </c>
      <c r="AT4" s="1">
        <v>29</v>
      </c>
      <c r="AU4" s="1">
        <v>21</v>
      </c>
      <c r="AV4" s="1">
        <v>29</v>
      </c>
      <c r="AW4" s="1">
        <v>32</v>
      </c>
      <c r="AX4" s="1">
        <v>23</v>
      </c>
      <c r="AY4" s="1">
        <v>30</v>
      </c>
      <c r="AZ4" s="1">
        <v>24</v>
      </c>
    </row>
    <row r="5" spans="1:52" x14ac:dyDescent="0.25">
      <c r="A5" s="1">
        <v>4</v>
      </c>
      <c r="B5" t="s">
        <v>59</v>
      </c>
      <c r="C5" s="1">
        <f t="shared" si="0"/>
        <v>1200</v>
      </c>
      <c r="E5" s="1">
        <v>28</v>
      </c>
      <c r="F5" s="1">
        <v>17</v>
      </c>
      <c r="G5" s="1">
        <v>34</v>
      </c>
      <c r="H5" s="1">
        <v>29</v>
      </c>
      <c r="I5" s="1">
        <v>32</v>
      </c>
      <c r="J5" s="1">
        <v>22</v>
      </c>
      <c r="K5" s="1">
        <v>35</v>
      </c>
      <c r="L5" s="1">
        <v>31</v>
      </c>
      <c r="M5" s="1">
        <v>22</v>
      </c>
      <c r="N5" s="1">
        <v>30</v>
      </c>
      <c r="O5" s="1">
        <v>20</v>
      </c>
      <c r="P5" s="1">
        <v>21</v>
      </c>
      <c r="Q5" s="1">
        <v>30</v>
      </c>
      <c r="R5" s="1">
        <v>31</v>
      </c>
      <c r="S5" s="1">
        <v>32</v>
      </c>
      <c r="T5" s="1">
        <v>28</v>
      </c>
      <c r="U5" s="1">
        <v>25</v>
      </c>
      <c r="V5" s="1">
        <v>21</v>
      </c>
      <c r="W5" s="1">
        <v>35</v>
      </c>
      <c r="X5" s="1">
        <v>28</v>
      </c>
      <c r="Y5" s="1">
        <v>38</v>
      </c>
      <c r="Z5" s="1">
        <v>23</v>
      </c>
      <c r="AA5" s="1">
        <v>25</v>
      </c>
      <c r="AB5" s="1">
        <v>19</v>
      </c>
      <c r="AC5" s="1">
        <v>22</v>
      </c>
      <c r="AD5" s="1">
        <v>26</v>
      </c>
      <c r="AE5" s="39">
        <v>33</v>
      </c>
      <c r="AG5" s="1">
        <v>18</v>
      </c>
      <c r="AH5" s="1">
        <v>27</v>
      </c>
      <c r="AI5" s="1">
        <v>18</v>
      </c>
      <c r="AJ5" s="1">
        <v>21</v>
      </c>
      <c r="AK5" s="1">
        <v>18</v>
      </c>
      <c r="AL5" s="1">
        <v>25</v>
      </c>
      <c r="AM5" s="1">
        <v>27</v>
      </c>
      <c r="AN5" s="1">
        <v>32</v>
      </c>
      <c r="AO5" s="39">
        <v>28</v>
      </c>
      <c r="AP5" s="1">
        <v>28</v>
      </c>
      <c r="AQ5" s="1">
        <v>19</v>
      </c>
      <c r="AR5" s="1">
        <v>29</v>
      </c>
      <c r="AS5" s="1">
        <v>22</v>
      </c>
      <c r="AT5" s="1">
        <v>17</v>
      </c>
      <c r="AU5" s="1">
        <v>22</v>
      </c>
      <c r="AV5" s="1">
        <v>22</v>
      </c>
      <c r="AW5" s="1">
        <v>24</v>
      </c>
      <c r="AX5" s="1">
        <v>24</v>
      </c>
      <c r="AY5" s="1">
        <v>19</v>
      </c>
      <c r="AZ5" s="1">
        <v>23</v>
      </c>
    </row>
    <row r="6" spans="1:52" x14ac:dyDescent="0.25">
      <c r="A6" s="1">
        <v>5</v>
      </c>
      <c r="B6" t="s">
        <v>571</v>
      </c>
      <c r="C6" s="1">
        <f t="shared" si="0"/>
        <v>1191</v>
      </c>
      <c r="E6" s="1">
        <v>27</v>
      </c>
      <c r="F6" s="1">
        <v>24</v>
      </c>
      <c r="G6" s="1">
        <v>26</v>
      </c>
      <c r="H6" s="1">
        <v>25</v>
      </c>
      <c r="I6" s="1">
        <v>30</v>
      </c>
      <c r="J6" s="1">
        <v>22</v>
      </c>
      <c r="K6" s="1">
        <v>37</v>
      </c>
      <c r="L6" s="1">
        <v>31</v>
      </c>
      <c r="M6" s="1">
        <v>21</v>
      </c>
      <c r="N6" s="1">
        <v>21</v>
      </c>
      <c r="O6" s="1">
        <v>21</v>
      </c>
      <c r="P6" s="1">
        <v>17</v>
      </c>
      <c r="Q6" s="1">
        <v>32</v>
      </c>
      <c r="R6" s="1">
        <v>29</v>
      </c>
      <c r="S6" s="1">
        <v>23</v>
      </c>
      <c r="T6" s="1">
        <v>27</v>
      </c>
      <c r="U6" s="1">
        <v>19</v>
      </c>
      <c r="V6" s="1">
        <v>25</v>
      </c>
      <c r="W6" s="1">
        <v>28</v>
      </c>
      <c r="X6" s="1">
        <v>19</v>
      </c>
      <c r="Y6" s="1">
        <v>34</v>
      </c>
      <c r="Z6" s="1">
        <v>21</v>
      </c>
      <c r="AA6" s="1">
        <v>25</v>
      </c>
      <c r="AB6" s="1">
        <v>25</v>
      </c>
      <c r="AC6" s="1">
        <v>23</v>
      </c>
      <c r="AD6" s="1">
        <v>20</v>
      </c>
      <c r="AE6" s="1">
        <v>26</v>
      </c>
      <c r="AF6" s="1">
        <v>15</v>
      </c>
      <c r="AG6" s="1">
        <v>23</v>
      </c>
      <c r="AH6" s="1">
        <v>19</v>
      </c>
      <c r="AI6" s="1">
        <v>26</v>
      </c>
      <c r="AJ6" s="1">
        <v>19</v>
      </c>
      <c r="AK6" s="1">
        <v>18</v>
      </c>
      <c r="AL6" s="39">
        <v>28</v>
      </c>
      <c r="AM6" s="1">
        <v>30</v>
      </c>
      <c r="AN6" s="1">
        <v>33</v>
      </c>
      <c r="AO6" s="1">
        <v>19</v>
      </c>
      <c r="AP6" s="1">
        <v>20</v>
      </c>
      <c r="AQ6" s="1">
        <v>22</v>
      </c>
      <c r="AR6" s="1">
        <v>25</v>
      </c>
      <c r="AS6" s="1">
        <v>31</v>
      </c>
      <c r="AT6" s="1">
        <v>28</v>
      </c>
      <c r="AU6" s="1">
        <v>22</v>
      </c>
      <c r="AV6" s="1">
        <v>21</v>
      </c>
      <c r="AW6" s="1">
        <v>30</v>
      </c>
      <c r="AX6" s="1">
        <v>34</v>
      </c>
      <c r="AY6" s="1">
        <v>30</v>
      </c>
      <c r="AZ6" s="1">
        <v>20</v>
      </c>
    </row>
    <row r="7" spans="1:52" x14ac:dyDescent="0.25">
      <c r="A7" s="1">
        <v>6</v>
      </c>
      <c r="B7" t="s">
        <v>545</v>
      </c>
      <c r="C7" s="1">
        <f t="shared" si="0"/>
        <v>1191</v>
      </c>
      <c r="E7" s="1">
        <v>32</v>
      </c>
      <c r="F7" s="1">
        <v>13</v>
      </c>
      <c r="G7" s="1">
        <v>31</v>
      </c>
      <c r="H7" s="1">
        <v>25</v>
      </c>
      <c r="I7" s="1">
        <v>28</v>
      </c>
      <c r="J7" s="1">
        <v>15</v>
      </c>
      <c r="K7" s="1">
        <v>26</v>
      </c>
      <c r="L7" s="1">
        <v>36</v>
      </c>
      <c r="M7" s="1">
        <v>15</v>
      </c>
      <c r="N7" s="1">
        <v>21</v>
      </c>
      <c r="O7" s="1">
        <v>15</v>
      </c>
      <c r="P7" s="39">
        <v>25</v>
      </c>
      <c r="Q7" s="1">
        <v>23</v>
      </c>
      <c r="R7" s="1">
        <v>30</v>
      </c>
      <c r="S7" s="1">
        <v>36</v>
      </c>
      <c r="T7" s="1">
        <v>26</v>
      </c>
      <c r="U7" s="1">
        <v>12</v>
      </c>
      <c r="V7" s="1">
        <v>12</v>
      </c>
      <c r="W7" s="1">
        <v>24</v>
      </c>
      <c r="X7" s="1">
        <v>20</v>
      </c>
      <c r="Y7" s="1">
        <v>33</v>
      </c>
      <c r="Z7" s="1">
        <v>18</v>
      </c>
      <c r="AA7" s="1">
        <v>21</v>
      </c>
      <c r="AB7" s="1">
        <v>23</v>
      </c>
      <c r="AC7" s="1">
        <v>26</v>
      </c>
      <c r="AD7" s="1">
        <v>14</v>
      </c>
      <c r="AE7" s="1">
        <v>24</v>
      </c>
      <c r="AF7" s="1">
        <v>20</v>
      </c>
      <c r="AG7" s="1">
        <v>26</v>
      </c>
      <c r="AH7" s="1">
        <v>26</v>
      </c>
      <c r="AI7" s="1">
        <v>32</v>
      </c>
      <c r="AJ7" s="1">
        <v>25</v>
      </c>
      <c r="AK7" s="1">
        <v>14</v>
      </c>
      <c r="AL7" s="1">
        <v>24</v>
      </c>
      <c r="AM7" s="1">
        <v>39</v>
      </c>
      <c r="AN7" s="1">
        <v>29</v>
      </c>
      <c r="AO7" s="1">
        <v>24</v>
      </c>
      <c r="AP7" s="1">
        <v>32</v>
      </c>
      <c r="AQ7" s="1">
        <v>24</v>
      </c>
      <c r="AR7" s="1">
        <v>30</v>
      </c>
      <c r="AS7" s="1">
        <v>31</v>
      </c>
      <c r="AT7" s="1">
        <v>31</v>
      </c>
      <c r="AU7" s="1">
        <v>24</v>
      </c>
      <c r="AV7" s="1">
        <v>30</v>
      </c>
      <c r="AW7" s="1">
        <v>24</v>
      </c>
      <c r="AX7" s="1">
        <v>30</v>
      </c>
      <c r="AY7" s="1">
        <v>31</v>
      </c>
      <c r="AZ7" s="1">
        <v>21</v>
      </c>
    </row>
    <row r="8" spans="1:52" x14ac:dyDescent="0.25">
      <c r="A8" s="1">
        <v>7</v>
      </c>
      <c r="B8" t="s">
        <v>87</v>
      </c>
      <c r="C8" s="1">
        <f t="shared" si="0"/>
        <v>1157</v>
      </c>
      <c r="E8" s="1">
        <v>22</v>
      </c>
      <c r="F8" s="1">
        <v>23</v>
      </c>
      <c r="G8" s="1">
        <v>30</v>
      </c>
      <c r="H8" s="1">
        <v>27</v>
      </c>
      <c r="I8" s="1">
        <v>32</v>
      </c>
      <c r="J8" s="1">
        <v>19</v>
      </c>
      <c r="K8" s="1">
        <v>22</v>
      </c>
      <c r="L8" s="1">
        <v>33</v>
      </c>
      <c r="M8" s="1">
        <v>10</v>
      </c>
      <c r="N8" s="1">
        <v>29</v>
      </c>
      <c r="O8" s="1">
        <v>20</v>
      </c>
      <c r="P8" s="1">
        <v>22</v>
      </c>
      <c r="Q8" s="1">
        <v>25</v>
      </c>
      <c r="R8" s="1">
        <v>25</v>
      </c>
      <c r="S8" s="1">
        <v>33</v>
      </c>
      <c r="T8" s="1">
        <v>26</v>
      </c>
      <c r="U8" s="1">
        <v>12</v>
      </c>
      <c r="V8" s="1">
        <v>22</v>
      </c>
      <c r="W8" s="1">
        <v>29</v>
      </c>
      <c r="X8" s="1">
        <v>21</v>
      </c>
      <c r="Y8" s="1">
        <v>30</v>
      </c>
      <c r="Z8" s="1">
        <v>22</v>
      </c>
      <c r="AA8" s="1">
        <v>29</v>
      </c>
      <c r="AB8" s="1">
        <v>16</v>
      </c>
      <c r="AC8" s="1">
        <v>22</v>
      </c>
      <c r="AD8" s="1">
        <v>16</v>
      </c>
      <c r="AE8" s="1">
        <v>20</v>
      </c>
      <c r="AF8" s="1">
        <v>25</v>
      </c>
      <c r="AG8" s="1">
        <v>24</v>
      </c>
      <c r="AH8" s="1">
        <v>21</v>
      </c>
      <c r="AI8" s="1">
        <v>31</v>
      </c>
      <c r="AJ8" s="1">
        <v>18</v>
      </c>
      <c r="AK8" s="1">
        <v>17</v>
      </c>
      <c r="AL8" s="1">
        <v>21</v>
      </c>
      <c r="AM8" s="1">
        <v>32</v>
      </c>
      <c r="AN8" s="1">
        <v>34</v>
      </c>
      <c r="AO8" s="1">
        <v>21</v>
      </c>
      <c r="AP8" s="1">
        <v>28</v>
      </c>
      <c r="AQ8" s="1">
        <v>16</v>
      </c>
      <c r="AR8" s="1">
        <v>24</v>
      </c>
      <c r="AS8" s="1">
        <v>25</v>
      </c>
      <c r="AT8" s="1">
        <v>24</v>
      </c>
      <c r="AU8" s="1">
        <v>26</v>
      </c>
      <c r="AV8" s="1">
        <v>25</v>
      </c>
      <c r="AW8" s="1">
        <v>29</v>
      </c>
      <c r="AX8" s="1">
        <v>33</v>
      </c>
      <c r="AY8" s="1">
        <v>23</v>
      </c>
      <c r="AZ8" s="1">
        <v>23</v>
      </c>
    </row>
    <row r="9" spans="1:52" x14ac:dyDescent="0.25">
      <c r="A9" s="1">
        <v>8</v>
      </c>
      <c r="B9" t="s">
        <v>550</v>
      </c>
      <c r="C9" s="1">
        <f t="shared" si="0"/>
        <v>1063</v>
      </c>
      <c r="E9" s="1">
        <v>24</v>
      </c>
      <c r="F9" s="1">
        <v>19</v>
      </c>
      <c r="G9" s="1">
        <v>33</v>
      </c>
      <c r="H9" s="1">
        <v>29</v>
      </c>
      <c r="I9" s="1">
        <v>27</v>
      </c>
      <c r="J9" s="1">
        <v>13</v>
      </c>
      <c r="K9" s="1">
        <v>23</v>
      </c>
      <c r="L9" s="1">
        <v>28</v>
      </c>
      <c r="M9" s="1">
        <v>16</v>
      </c>
      <c r="N9" s="1">
        <v>22</v>
      </c>
      <c r="O9" s="1">
        <v>20</v>
      </c>
      <c r="P9" s="1">
        <v>19</v>
      </c>
      <c r="Q9" s="1">
        <v>17</v>
      </c>
      <c r="R9" s="1">
        <v>27</v>
      </c>
      <c r="S9" s="1">
        <v>24</v>
      </c>
      <c r="T9" s="1">
        <v>18</v>
      </c>
      <c r="U9" s="1">
        <v>13</v>
      </c>
      <c r="V9" s="1">
        <v>21</v>
      </c>
      <c r="W9" s="1">
        <v>24</v>
      </c>
      <c r="X9" s="1">
        <v>13</v>
      </c>
      <c r="Y9" s="1">
        <v>27</v>
      </c>
      <c r="Z9" s="1">
        <v>25</v>
      </c>
      <c r="AA9" s="1">
        <v>18</v>
      </c>
      <c r="AB9" s="1">
        <v>21</v>
      </c>
      <c r="AC9" s="1">
        <v>15</v>
      </c>
      <c r="AD9" s="1">
        <v>18</v>
      </c>
      <c r="AE9" s="1">
        <v>21</v>
      </c>
      <c r="AF9" s="1">
        <v>16</v>
      </c>
      <c r="AG9" s="1">
        <v>21</v>
      </c>
      <c r="AH9" s="39">
        <v>31</v>
      </c>
      <c r="AI9" s="1">
        <v>32</v>
      </c>
      <c r="AJ9" s="1">
        <v>26</v>
      </c>
      <c r="AK9" s="1">
        <v>13</v>
      </c>
      <c r="AL9" s="1">
        <v>21</v>
      </c>
      <c r="AM9" s="1">
        <v>30</v>
      </c>
      <c r="AN9" s="1">
        <v>23</v>
      </c>
      <c r="AO9" s="1">
        <v>26</v>
      </c>
      <c r="AP9" s="1">
        <v>28</v>
      </c>
      <c r="AQ9" s="1">
        <v>17</v>
      </c>
      <c r="AR9" s="1">
        <v>27</v>
      </c>
      <c r="AS9" s="1">
        <v>31</v>
      </c>
      <c r="AT9" s="1">
        <v>15</v>
      </c>
      <c r="AU9" s="1">
        <v>19</v>
      </c>
      <c r="AV9" s="1">
        <v>21</v>
      </c>
      <c r="AW9" s="1">
        <v>24</v>
      </c>
      <c r="AX9" s="1">
        <v>21</v>
      </c>
      <c r="AY9" s="1">
        <v>27</v>
      </c>
      <c r="AZ9" s="1">
        <v>19</v>
      </c>
    </row>
    <row r="10" spans="1:52" x14ac:dyDescent="0.25">
      <c r="A10" s="1">
        <v>9</v>
      </c>
      <c r="B10" t="s">
        <v>68</v>
      </c>
      <c r="C10" s="1">
        <f t="shared" si="0"/>
        <v>979</v>
      </c>
      <c r="E10" s="1">
        <v>29</v>
      </c>
      <c r="G10" s="1">
        <v>31</v>
      </c>
      <c r="I10" s="1">
        <v>29</v>
      </c>
      <c r="J10" s="1">
        <v>19</v>
      </c>
      <c r="K10" s="1">
        <v>24</v>
      </c>
      <c r="L10" s="1">
        <v>30</v>
      </c>
      <c r="M10" s="1">
        <v>18</v>
      </c>
      <c r="N10" s="1">
        <v>29</v>
      </c>
      <c r="O10" s="1">
        <v>20</v>
      </c>
      <c r="P10" s="1">
        <v>24</v>
      </c>
      <c r="Q10" s="1">
        <v>24</v>
      </c>
      <c r="R10" s="1">
        <v>26</v>
      </c>
      <c r="S10" s="1">
        <v>30</v>
      </c>
      <c r="T10" s="1">
        <v>22</v>
      </c>
      <c r="U10" s="1">
        <v>18</v>
      </c>
      <c r="V10" s="1">
        <v>18</v>
      </c>
      <c r="W10" s="1">
        <v>24</v>
      </c>
      <c r="X10" s="1">
        <v>23</v>
      </c>
      <c r="Y10" s="1">
        <v>27</v>
      </c>
      <c r="AA10" s="1">
        <v>22</v>
      </c>
      <c r="AE10" s="1">
        <v>26</v>
      </c>
      <c r="AF10" s="1">
        <v>19</v>
      </c>
      <c r="AG10" s="1">
        <v>25</v>
      </c>
      <c r="AI10" s="1">
        <v>32</v>
      </c>
      <c r="AJ10" s="1">
        <v>24</v>
      </c>
      <c r="AK10" s="1">
        <v>21</v>
      </c>
      <c r="AL10" s="1">
        <v>19</v>
      </c>
      <c r="AM10" s="1">
        <v>28</v>
      </c>
      <c r="AN10" s="1">
        <v>30</v>
      </c>
      <c r="AO10" s="1">
        <v>23</v>
      </c>
      <c r="AP10" s="1">
        <v>23</v>
      </c>
      <c r="AQ10" s="1">
        <v>20</v>
      </c>
      <c r="AR10" s="1">
        <v>29</v>
      </c>
      <c r="AS10" s="1">
        <v>32</v>
      </c>
      <c r="AT10" s="1">
        <v>22</v>
      </c>
      <c r="AU10" s="1">
        <v>17</v>
      </c>
      <c r="AW10" s="1">
        <v>22</v>
      </c>
      <c r="AX10" s="1">
        <v>32</v>
      </c>
      <c r="AY10" s="1">
        <v>30</v>
      </c>
      <c r="AZ10" s="1">
        <v>18</v>
      </c>
    </row>
    <row r="11" spans="1:52" x14ac:dyDescent="0.25">
      <c r="A11" s="1">
        <v>10</v>
      </c>
      <c r="B11" t="s">
        <v>60</v>
      </c>
      <c r="C11" s="1">
        <f t="shared" si="0"/>
        <v>930</v>
      </c>
      <c r="E11" s="1">
        <v>26</v>
      </c>
      <c r="F11" s="1">
        <v>10</v>
      </c>
      <c r="G11" s="1">
        <v>29</v>
      </c>
      <c r="H11" s="1">
        <v>16</v>
      </c>
      <c r="I11" s="1">
        <v>22</v>
      </c>
      <c r="J11" s="1">
        <v>15</v>
      </c>
      <c r="K11" s="1">
        <v>23</v>
      </c>
      <c r="L11" s="1">
        <v>31</v>
      </c>
      <c r="M11" s="1">
        <v>15</v>
      </c>
      <c r="N11" s="1">
        <v>23</v>
      </c>
      <c r="O11" s="1">
        <v>19</v>
      </c>
      <c r="P11" s="1">
        <v>18</v>
      </c>
      <c r="Q11" s="1">
        <v>28</v>
      </c>
      <c r="R11" s="1">
        <v>25</v>
      </c>
      <c r="S11" s="1">
        <v>25</v>
      </c>
      <c r="T11" s="1">
        <v>26</v>
      </c>
      <c r="V11" s="1">
        <v>19</v>
      </c>
      <c r="X11" s="1">
        <v>15</v>
      </c>
      <c r="Z11" s="1">
        <v>18</v>
      </c>
      <c r="AA11" s="1">
        <v>22</v>
      </c>
      <c r="AB11" s="1">
        <v>21</v>
      </c>
      <c r="AC11" s="1">
        <v>14</v>
      </c>
      <c r="AD11" s="1">
        <v>20</v>
      </c>
      <c r="AE11" s="1">
        <v>27</v>
      </c>
      <c r="AF11" s="1">
        <v>19</v>
      </c>
      <c r="AG11" s="1">
        <v>19</v>
      </c>
      <c r="AH11" s="1">
        <v>27</v>
      </c>
      <c r="AI11" s="1">
        <v>28</v>
      </c>
      <c r="AJ11" s="1">
        <v>27</v>
      </c>
      <c r="AK11" s="1">
        <v>19</v>
      </c>
      <c r="AL11" s="1">
        <v>24</v>
      </c>
      <c r="AM11" s="1">
        <v>32</v>
      </c>
      <c r="AN11" s="1">
        <v>23</v>
      </c>
      <c r="AO11" s="1">
        <v>21</v>
      </c>
      <c r="AQ11" s="1">
        <v>16</v>
      </c>
      <c r="AR11" s="1">
        <v>25</v>
      </c>
      <c r="AS11" s="1">
        <v>21</v>
      </c>
      <c r="AT11" s="1">
        <v>13</v>
      </c>
      <c r="AU11" s="1">
        <v>17</v>
      </c>
      <c r="AV11" s="1">
        <v>18</v>
      </c>
      <c r="AW11" s="1">
        <v>19</v>
      </c>
      <c r="AX11" s="1">
        <v>23</v>
      </c>
      <c r="AY11" s="1">
        <v>19</v>
      </c>
      <c r="AZ11" s="1">
        <v>13</v>
      </c>
    </row>
    <row r="12" spans="1:52" x14ac:dyDescent="0.25">
      <c r="A12" s="1">
        <v>11</v>
      </c>
      <c r="B12" t="s">
        <v>560</v>
      </c>
      <c r="C12" s="1">
        <f t="shared" si="0"/>
        <v>643</v>
      </c>
      <c r="E12" s="1">
        <v>21</v>
      </c>
      <c r="F12" s="1">
        <v>10</v>
      </c>
      <c r="H12" s="1">
        <v>22</v>
      </c>
      <c r="L12" s="1">
        <v>31</v>
      </c>
      <c r="M12" s="1">
        <v>14</v>
      </c>
      <c r="O12" s="1">
        <v>17</v>
      </c>
      <c r="Q12" s="1">
        <v>14</v>
      </c>
      <c r="R12" s="1">
        <v>15</v>
      </c>
      <c r="T12" s="1">
        <v>10</v>
      </c>
      <c r="U12" s="1">
        <v>16</v>
      </c>
      <c r="V12" s="1">
        <v>18</v>
      </c>
      <c r="X12" s="1">
        <v>16</v>
      </c>
      <c r="Y12" s="1">
        <v>31</v>
      </c>
      <c r="Z12" s="1">
        <v>18</v>
      </c>
      <c r="AA12" s="1">
        <v>17</v>
      </c>
      <c r="AB12" s="1">
        <v>22</v>
      </c>
      <c r="AC12" s="1">
        <v>16</v>
      </c>
      <c r="AD12" s="1">
        <v>15</v>
      </c>
      <c r="AE12" s="1">
        <v>10</v>
      </c>
      <c r="AF12" s="1">
        <v>14</v>
      </c>
      <c r="AG12" s="1">
        <v>18</v>
      </c>
      <c r="AI12" s="1">
        <v>27</v>
      </c>
      <c r="AJ12" s="1">
        <v>22</v>
      </c>
      <c r="AK12" s="1">
        <v>11</v>
      </c>
      <c r="AL12" s="1">
        <v>21</v>
      </c>
      <c r="AM12" s="1">
        <v>18</v>
      </c>
      <c r="AN12" s="1">
        <v>24</v>
      </c>
      <c r="AP12" s="1">
        <v>21</v>
      </c>
      <c r="AQ12" s="1">
        <v>18</v>
      </c>
      <c r="AR12" s="1">
        <v>22</v>
      </c>
      <c r="AS12" s="1">
        <v>12</v>
      </c>
      <c r="AU12" s="1">
        <v>18</v>
      </c>
      <c r="AV12" s="1">
        <v>16</v>
      </c>
      <c r="AW12" s="1">
        <v>13</v>
      </c>
      <c r="AX12" s="1">
        <v>22</v>
      </c>
      <c r="AY12" s="1">
        <v>13</v>
      </c>
      <c r="AZ12" s="1"/>
    </row>
    <row r="13" spans="1:52" x14ac:dyDescent="0.25">
      <c r="A13" s="1">
        <v>12</v>
      </c>
      <c r="B13" t="s">
        <v>208</v>
      </c>
      <c r="C13" s="1">
        <f t="shared" si="0"/>
        <v>585</v>
      </c>
      <c r="E13" s="1">
        <v>15</v>
      </c>
      <c r="F13" s="1">
        <v>7</v>
      </c>
      <c r="G13" s="1">
        <v>18</v>
      </c>
      <c r="H13" s="1">
        <v>23</v>
      </c>
      <c r="I13" s="1">
        <v>25</v>
      </c>
      <c r="J13" s="1">
        <v>9</v>
      </c>
      <c r="K13" s="1">
        <v>26</v>
      </c>
      <c r="L13" s="1">
        <v>20</v>
      </c>
      <c r="M13" s="1">
        <v>8</v>
      </c>
      <c r="N13" s="1">
        <v>17</v>
      </c>
      <c r="P13" s="1">
        <v>13</v>
      </c>
      <c r="Q13" s="1">
        <v>16</v>
      </c>
      <c r="R13" s="1">
        <v>17</v>
      </c>
      <c r="S13" s="1">
        <v>17</v>
      </c>
      <c r="T13" s="1">
        <v>12</v>
      </c>
      <c r="U13" s="1">
        <v>14</v>
      </c>
      <c r="W13" s="1">
        <v>24</v>
      </c>
      <c r="X13" s="1">
        <v>9</v>
      </c>
      <c r="Y13" s="1">
        <v>19</v>
      </c>
      <c r="Z13" s="1">
        <v>16</v>
      </c>
      <c r="AA13" s="1">
        <v>16</v>
      </c>
      <c r="AB13" s="1">
        <v>15</v>
      </c>
      <c r="AC13" s="1">
        <v>9</v>
      </c>
      <c r="AD13" s="1">
        <v>9</v>
      </c>
      <c r="AE13" s="1">
        <v>18</v>
      </c>
      <c r="AF13" s="1">
        <v>19</v>
      </c>
      <c r="AI13" s="1">
        <v>22</v>
      </c>
      <c r="AJ13" s="1">
        <v>14</v>
      </c>
      <c r="AK13" s="1">
        <v>12</v>
      </c>
      <c r="AL13" s="1">
        <v>15</v>
      </c>
      <c r="AM13" s="1">
        <v>20</v>
      </c>
      <c r="AN13" s="1">
        <v>21</v>
      </c>
      <c r="AO13" s="1">
        <v>12</v>
      </c>
      <c r="AQ13" s="1">
        <v>13</v>
      </c>
      <c r="AR13" s="1">
        <v>20</v>
      </c>
      <c r="AS13" s="1">
        <v>11</v>
      </c>
      <c r="AW13" s="1">
        <v>14</v>
      </c>
      <c r="AY13" s="1"/>
      <c r="AZ13" s="1"/>
    </row>
    <row r="14" spans="1:52" x14ac:dyDescent="0.25">
      <c r="A14" s="1">
        <v>13</v>
      </c>
      <c r="B14" t="s">
        <v>548</v>
      </c>
      <c r="C14" s="1">
        <f t="shared" si="0"/>
        <v>542</v>
      </c>
      <c r="AF14" s="1">
        <v>21</v>
      </c>
      <c r="AG14" s="1">
        <v>21</v>
      </c>
      <c r="AH14" s="1">
        <v>23</v>
      </c>
      <c r="AI14" s="1">
        <v>24</v>
      </c>
      <c r="AJ14" s="1">
        <v>22</v>
      </c>
      <c r="AK14" s="1">
        <v>20</v>
      </c>
      <c r="AL14" s="1">
        <v>23</v>
      </c>
      <c r="AM14" s="1">
        <v>33</v>
      </c>
      <c r="AN14" s="1">
        <v>33</v>
      </c>
      <c r="AO14" s="1">
        <v>16</v>
      </c>
      <c r="AP14" s="1">
        <v>26</v>
      </c>
      <c r="AQ14" s="1">
        <v>20</v>
      </c>
      <c r="AR14" s="1">
        <v>24</v>
      </c>
      <c r="AS14" s="39">
        <v>39</v>
      </c>
      <c r="AT14" s="1">
        <v>26</v>
      </c>
      <c r="AU14" s="39">
        <v>28</v>
      </c>
      <c r="AV14" s="1">
        <v>25</v>
      </c>
      <c r="AW14" s="39">
        <v>33</v>
      </c>
      <c r="AX14" s="39">
        <v>35</v>
      </c>
      <c r="AY14" s="1">
        <v>27</v>
      </c>
      <c r="AZ14" s="1">
        <v>23</v>
      </c>
    </row>
    <row r="15" spans="1:52" x14ac:dyDescent="0.25">
      <c r="A15" s="1">
        <v>14</v>
      </c>
      <c r="B15" t="s">
        <v>63</v>
      </c>
      <c r="C15" s="1">
        <f t="shared" si="0"/>
        <v>499</v>
      </c>
      <c r="J15" s="1">
        <v>16</v>
      </c>
      <c r="K15" s="1">
        <v>29</v>
      </c>
      <c r="N15" s="1">
        <v>28</v>
      </c>
      <c r="O15" s="1">
        <v>17</v>
      </c>
      <c r="W15" s="1">
        <v>32</v>
      </c>
      <c r="X15" s="1">
        <v>19</v>
      </c>
      <c r="AC15" s="1">
        <v>14</v>
      </c>
      <c r="AD15" s="1">
        <v>10</v>
      </c>
      <c r="AI15" s="1">
        <v>32</v>
      </c>
      <c r="AJ15" s="1">
        <v>23</v>
      </c>
      <c r="AK15" s="1">
        <v>21</v>
      </c>
      <c r="AL15" s="1">
        <v>22</v>
      </c>
      <c r="AN15" s="1">
        <v>31</v>
      </c>
      <c r="AO15" s="1">
        <v>26</v>
      </c>
      <c r="AP15" s="1">
        <v>32</v>
      </c>
      <c r="AQ15" s="1">
        <v>13</v>
      </c>
      <c r="AS15" s="1">
        <v>21</v>
      </c>
      <c r="AT15" s="1">
        <v>30</v>
      </c>
      <c r="AU15" s="1">
        <v>24</v>
      </c>
      <c r="AV15" s="1">
        <v>27</v>
      </c>
      <c r="AW15" s="1">
        <v>32</v>
      </c>
      <c r="AY15" s="1"/>
      <c r="AZ15" s="1"/>
    </row>
    <row r="16" spans="1:52" x14ac:dyDescent="0.25">
      <c r="A16" s="1">
        <v>15</v>
      </c>
      <c r="B16" t="s">
        <v>75</v>
      </c>
      <c r="C16" s="1">
        <f t="shared" si="0"/>
        <v>376</v>
      </c>
      <c r="G16" s="1">
        <v>37</v>
      </c>
      <c r="M16" s="1">
        <v>9</v>
      </c>
      <c r="P16" s="1">
        <v>22</v>
      </c>
      <c r="R16" s="1">
        <v>25</v>
      </c>
      <c r="V16" s="1">
        <v>19</v>
      </c>
      <c r="X16" s="1">
        <v>29</v>
      </c>
      <c r="AB16" s="1">
        <v>20</v>
      </c>
      <c r="AG16" s="1">
        <v>21</v>
      </c>
      <c r="AJ16" s="1">
        <v>21</v>
      </c>
      <c r="AM16" s="1">
        <v>30</v>
      </c>
      <c r="AP16" s="39">
        <v>36</v>
      </c>
      <c r="AR16" s="1">
        <v>35</v>
      </c>
      <c r="AT16" s="1">
        <v>27</v>
      </c>
      <c r="AV16" s="1">
        <v>22</v>
      </c>
      <c r="AW16" s="1">
        <v>23</v>
      </c>
      <c r="AY16" s="1"/>
      <c r="AZ16" s="1"/>
    </row>
    <row r="17" spans="1:52" x14ac:dyDescent="0.25">
      <c r="A17" s="1">
        <v>16</v>
      </c>
      <c r="B17" t="s">
        <v>549</v>
      </c>
      <c r="C17" s="1">
        <f t="shared" si="0"/>
        <v>343</v>
      </c>
      <c r="N17" s="1">
        <v>21</v>
      </c>
      <c r="AJ17" s="1">
        <v>22</v>
      </c>
      <c r="AL17" s="1">
        <v>16</v>
      </c>
      <c r="AM17" s="1">
        <v>22</v>
      </c>
      <c r="AO17" s="1">
        <v>21</v>
      </c>
      <c r="AP17" s="1">
        <v>25</v>
      </c>
      <c r="AR17" s="1">
        <v>21</v>
      </c>
      <c r="AS17" s="1">
        <v>29</v>
      </c>
      <c r="AT17" s="1">
        <v>20</v>
      </c>
      <c r="AU17" s="1">
        <v>22</v>
      </c>
      <c r="AV17" s="1">
        <v>23</v>
      </c>
      <c r="AW17" s="1">
        <v>25</v>
      </c>
      <c r="AX17" s="1">
        <v>29</v>
      </c>
      <c r="AY17" s="1">
        <v>26</v>
      </c>
      <c r="AZ17" s="1">
        <v>21</v>
      </c>
    </row>
    <row r="18" spans="1:52" x14ac:dyDescent="0.25">
      <c r="A18" s="1">
        <v>17</v>
      </c>
      <c r="B18" t="s">
        <v>629</v>
      </c>
      <c r="C18" s="1">
        <f t="shared" si="0"/>
        <v>246</v>
      </c>
      <c r="E18" s="1">
        <v>18</v>
      </c>
      <c r="F18" s="1">
        <v>20</v>
      </c>
      <c r="H18" s="1">
        <v>17</v>
      </c>
      <c r="J18" s="1">
        <v>19</v>
      </c>
      <c r="K18" s="1">
        <v>16</v>
      </c>
      <c r="N18" s="1">
        <v>24</v>
      </c>
      <c r="P18" s="1">
        <v>13</v>
      </c>
      <c r="S18" s="1">
        <v>36</v>
      </c>
      <c r="W18" s="1">
        <v>13</v>
      </c>
      <c r="AA18" s="1">
        <v>16</v>
      </c>
      <c r="AC18" s="1">
        <v>5</v>
      </c>
      <c r="AF18" s="1">
        <v>17</v>
      </c>
      <c r="AI18" s="1">
        <v>12</v>
      </c>
      <c r="AJ18" s="1">
        <v>9</v>
      </c>
      <c r="AL18" s="1">
        <v>11</v>
      </c>
      <c r="AY18" s="1"/>
      <c r="AZ18" s="1"/>
    </row>
    <row r="19" spans="1:52" x14ac:dyDescent="0.25">
      <c r="A19" s="1">
        <v>18</v>
      </c>
      <c r="B19" t="s">
        <v>591</v>
      </c>
      <c r="C19" s="1">
        <f t="shared" si="0"/>
        <v>226</v>
      </c>
      <c r="G19" s="1">
        <v>33</v>
      </c>
      <c r="L19" s="1">
        <v>40</v>
      </c>
      <c r="Q19" s="1">
        <v>24</v>
      </c>
      <c r="V19" s="1">
        <v>20</v>
      </c>
      <c r="Y19" s="1">
        <v>26</v>
      </c>
      <c r="AA19" s="1">
        <v>23</v>
      </c>
      <c r="AG19" s="1">
        <v>21</v>
      </c>
      <c r="AQ19" s="1">
        <v>16</v>
      </c>
      <c r="AS19" s="1">
        <v>23</v>
      </c>
      <c r="AY19" s="1"/>
      <c r="AZ19" s="1"/>
    </row>
    <row r="20" spans="1:52" x14ac:dyDescent="0.25">
      <c r="A20" s="1">
        <v>19</v>
      </c>
      <c r="B20" t="s">
        <v>572</v>
      </c>
      <c r="C20" s="1">
        <f t="shared" si="0"/>
        <v>200</v>
      </c>
      <c r="E20" s="1">
        <v>24</v>
      </c>
      <c r="O20" s="1">
        <v>16</v>
      </c>
      <c r="U20" s="1">
        <v>14</v>
      </c>
      <c r="Y20" s="1">
        <v>28</v>
      </c>
      <c r="AE20" s="1">
        <v>20</v>
      </c>
      <c r="AL20" s="1">
        <v>21</v>
      </c>
      <c r="AQ20" s="1">
        <v>15</v>
      </c>
      <c r="AS20" s="1">
        <v>37</v>
      </c>
      <c r="AW20" s="1">
        <v>25</v>
      </c>
      <c r="AY20" s="1"/>
      <c r="AZ20" s="1"/>
    </row>
    <row r="21" spans="1:52" x14ac:dyDescent="0.25">
      <c r="A21" s="1">
        <v>20</v>
      </c>
      <c r="B21" t="s">
        <v>66</v>
      </c>
      <c r="C21" s="1">
        <f t="shared" si="0"/>
        <v>177</v>
      </c>
      <c r="E21" s="1">
        <v>24</v>
      </c>
      <c r="L21" s="1">
        <v>35</v>
      </c>
      <c r="W21" s="1">
        <v>15</v>
      </c>
      <c r="AD21" s="1">
        <v>17</v>
      </c>
      <c r="AF21" s="1">
        <v>19</v>
      </c>
      <c r="AK21" s="1">
        <v>16</v>
      </c>
      <c r="AR21" s="1">
        <v>26</v>
      </c>
      <c r="AY21" s="1">
        <v>25</v>
      </c>
      <c r="AZ21" s="1"/>
    </row>
    <row r="22" spans="1:52" x14ac:dyDescent="0.25">
      <c r="A22" s="1">
        <v>21</v>
      </c>
      <c r="B22" t="s">
        <v>80</v>
      </c>
      <c r="C22" s="1">
        <f t="shared" si="0"/>
        <v>164</v>
      </c>
      <c r="T22" s="1">
        <v>23</v>
      </c>
      <c r="Y22" s="1">
        <v>27</v>
      </c>
      <c r="Z22" s="1">
        <v>15</v>
      </c>
      <c r="AE22" s="1">
        <v>25</v>
      </c>
      <c r="AP22" s="1">
        <v>26</v>
      </c>
      <c r="AV22" s="1">
        <v>19</v>
      </c>
      <c r="AY22" s="1">
        <v>29</v>
      </c>
      <c r="AZ22" s="1"/>
    </row>
    <row r="23" spans="1:52" x14ac:dyDescent="0.25">
      <c r="A23" s="1">
        <v>22</v>
      </c>
      <c r="B23" t="s">
        <v>236</v>
      </c>
      <c r="C23" s="1">
        <f t="shared" si="0"/>
        <v>157</v>
      </c>
      <c r="G23" s="1">
        <v>29</v>
      </c>
      <c r="P23" s="1">
        <v>17</v>
      </c>
      <c r="R23" s="1">
        <v>18</v>
      </c>
      <c r="AI23" s="1">
        <v>29</v>
      </c>
      <c r="AK23" s="1">
        <v>10</v>
      </c>
      <c r="AO23" s="1">
        <v>12</v>
      </c>
      <c r="AU23" s="1">
        <v>21</v>
      </c>
      <c r="AY23" s="1">
        <v>21</v>
      </c>
      <c r="AZ23" s="1"/>
    </row>
    <row r="24" spans="1:52" x14ac:dyDescent="0.25">
      <c r="A24" s="1">
        <v>23</v>
      </c>
      <c r="B24" t="s">
        <v>775</v>
      </c>
      <c r="C24" s="1">
        <f t="shared" si="0"/>
        <v>148</v>
      </c>
      <c r="E24" s="1">
        <v>20</v>
      </c>
      <c r="F24" s="1">
        <v>12</v>
      </c>
      <c r="G24" s="1">
        <v>29</v>
      </c>
      <c r="H24" s="1">
        <v>23</v>
      </c>
      <c r="I24" s="1">
        <v>22</v>
      </c>
      <c r="J24" s="1">
        <v>14</v>
      </c>
      <c r="N24" s="1">
        <v>28</v>
      </c>
      <c r="AY24" s="1"/>
      <c r="AZ24" s="1"/>
    </row>
    <row r="25" spans="1:52" x14ac:dyDescent="0.25">
      <c r="A25" s="1">
        <v>24</v>
      </c>
      <c r="B25" t="s">
        <v>89</v>
      </c>
      <c r="C25" s="1">
        <f t="shared" si="0"/>
        <v>137</v>
      </c>
      <c r="H25" s="1">
        <v>34</v>
      </c>
      <c r="U25" s="1">
        <v>17</v>
      </c>
      <c r="V25" s="1">
        <v>25</v>
      </c>
      <c r="Y25" s="1">
        <v>33</v>
      </c>
      <c r="AA25" s="1">
        <v>28</v>
      </c>
      <c r="AY25" s="1"/>
      <c r="AZ25" s="1"/>
    </row>
    <row r="26" spans="1:52" x14ac:dyDescent="0.25">
      <c r="A26" s="1">
        <v>25</v>
      </c>
      <c r="B26" t="s">
        <v>708</v>
      </c>
      <c r="C26" s="1">
        <f t="shared" si="0"/>
        <v>128</v>
      </c>
      <c r="E26" s="1">
        <v>22</v>
      </c>
      <c r="I26" s="1">
        <v>29</v>
      </c>
      <c r="M26" s="1">
        <v>18</v>
      </c>
      <c r="Q26" s="1">
        <v>32</v>
      </c>
      <c r="T26" s="1">
        <v>27</v>
      </c>
      <c r="AE26" s="39"/>
      <c r="AO26" s="39"/>
      <c r="AY26" s="1"/>
      <c r="AZ26" s="1"/>
    </row>
    <row r="27" spans="1:52" x14ac:dyDescent="0.25">
      <c r="A27" s="1">
        <v>26</v>
      </c>
      <c r="B27" t="s">
        <v>559</v>
      </c>
      <c r="C27" s="1">
        <f t="shared" si="0"/>
        <v>113</v>
      </c>
      <c r="K27" s="1">
        <v>10</v>
      </c>
      <c r="P27" s="1">
        <v>5</v>
      </c>
      <c r="U27" s="1">
        <v>2</v>
      </c>
      <c r="Y27" s="1">
        <v>16</v>
      </c>
      <c r="Z27" s="1">
        <v>11</v>
      </c>
      <c r="AF27" s="1">
        <v>3</v>
      </c>
      <c r="AJ27" s="1">
        <v>8</v>
      </c>
      <c r="AN27" s="1">
        <v>15</v>
      </c>
      <c r="AV27" s="1">
        <v>17</v>
      </c>
      <c r="AW27" s="1">
        <v>15</v>
      </c>
      <c r="AY27" s="1">
        <v>11</v>
      </c>
      <c r="AZ27" s="1"/>
    </row>
    <row r="28" spans="1:52" x14ac:dyDescent="0.25">
      <c r="A28" s="1">
        <v>27</v>
      </c>
      <c r="B28" t="s">
        <v>183</v>
      </c>
      <c r="C28" s="1">
        <f t="shared" si="0"/>
        <v>95</v>
      </c>
      <c r="Y28" s="1">
        <v>31</v>
      </c>
      <c r="AM28" s="1">
        <v>24</v>
      </c>
      <c r="AX28" s="1">
        <v>21</v>
      </c>
      <c r="AY28" s="1"/>
      <c r="AZ28" s="1">
        <v>19</v>
      </c>
    </row>
    <row r="29" spans="1:52" x14ac:dyDescent="0.25">
      <c r="A29" s="1">
        <v>28</v>
      </c>
      <c r="B29" t="s">
        <v>86</v>
      </c>
      <c r="C29" s="1">
        <f t="shared" si="0"/>
        <v>83</v>
      </c>
      <c r="L29" s="1">
        <v>35</v>
      </c>
      <c r="N29" s="1">
        <v>27</v>
      </c>
      <c r="P29" s="1">
        <v>21</v>
      </c>
      <c r="AY29" s="1"/>
      <c r="AZ29" s="1"/>
    </row>
    <row r="30" spans="1:52" x14ac:dyDescent="0.25">
      <c r="A30" s="1">
        <v>29</v>
      </c>
      <c r="B30" t="s">
        <v>177</v>
      </c>
      <c r="C30" s="1">
        <f t="shared" si="0"/>
        <v>76</v>
      </c>
      <c r="T30" s="1">
        <v>18</v>
      </c>
      <c r="AH30" s="1">
        <v>21</v>
      </c>
      <c r="AI30" s="1">
        <v>28</v>
      </c>
      <c r="AT30" s="1">
        <v>9</v>
      </c>
      <c r="AY30" s="1"/>
      <c r="AZ30" s="1"/>
    </row>
    <row r="31" spans="1:52" x14ac:dyDescent="0.25">
      <c r="A31" s="1">
        <v>30</v>
      </c>
      <c r="B31" t="s">
        <v>72</v>
      </c>
      <c r="C31" s="1">
        <f t="shared" si="0"/>
        <v>70</v>
      </c>
      <c r="L31" s="1">
        <v>24</v>
      </c>
      <c r="AC31" s="1">
        <v>5</v>
      </c>
      <c r="AG31" s="1">
        <v>12</v>
      </c>
      <c r="AM31" s="1">
        <v>16</v>
      </c>
      <c r="AS31" s="1">
        <v>13</v>
      </c>
      <c r="AY31" s="1"/>
      <c r="AZ31" s="1"/>
    </row>
    <row r="32" spans="1:52" x14ac:dyDescent="0.25">
      <c r="A32" s="1">
        <v>31</v>
      </c>
      <c r="B32" t="s">
        <v>671</v>
      </c>
      <c r="C32" s="1">
        <f t="shared" si="0"/>
        <v>68</v>
      </c>
      <c r="N32" s="1">
        <v>25</v>
      </c>
      <c r="S32" s="1">
        <v>27</v>
      </c>
      <c r="AC32" s="1">
        <v>16</v>
      </c>
      <c r="AY32" s="1"/>
      <c r="AZ32" s="1"/>
    </row>
    <row r="33" spans="1:52" x14ac:dyDescent="0.25">
      <c r="A33" s="1">
        <v>32</v>
      </c>
      <c r="B33" t="s">
        <v>576</v>
      </c>
      <c r="C33" s="1">
        <f t="shared" si="0"/>
        <v>62</v>
      </c>
      <c r="H33" s="1">
        <v>23</v>
      </c>
      <c r="AQ33" s="1">
        <v>16</v>
      </c>
      <c r="AV33" s="1">
        <v>23</v>
      </c>
      <c r="AY33" s="1"/>
      <c r="AZ33" s="1"/>
    </row>
    <row r="34" spans="1:52" x14ac:dyDescent="0.25">
      <c r="A34" s="1">
        <v>33</v>
      </c>
      <c r="B34" t="s">
        <v>710</v>
      </c>
      <c r="C34" s="1">
        <f t="shared" si="0"/>
        <v>61</v>
      </c>
      <c r="H34" s="1">
        <v>22</v>
      </c>
      <c r="I34" s="1">
        <v>22</v>
      </c>
      <c r="T34" s="1">
        <v>17</v>
      </c>
      <c r="AE34" s="39"/>
      <c r="AO34" s="39"/>
      <c r="AY34" s="1"/>
      <c r="AZ34" s="1"/>
    </row>
    <row r="35" spans="1:52" x14ac:dyDescent="0.25">
      <c r="A35" s="1">
        <v>34</v>
      </c>
      <c r="B35" t="s">
        <v>670</v>
      </c>
      <c r="C35" s="1">
        <f t="shared" si="0"/>
        <v>56</v>
      </c>
      <c r="Y35" s="1">
        <v>21</v>
      </c>
      <c r="Z35" s="1">
        <v>5</v>
      </c>
      <c r="AC35" s="1">
        <v>15</v>
      </c>
      <c r="AD35" s="1">
        <v>15</v>
      </c>
      <c r="AY35" s="1"/>
      <c r="AZ35" s="1"/>
    </row>
    <row r="36" spans="1:52" x14ac:dyDescent="0.25">
      <c r="A36" s="1">
        <v>35</v>
      </c>
      <c r="B36" t="s">
        <v>602</v>
      </c>
      <c r="C36" s="1">
        <f t="shared" si="0"/>
        <v>55</v>
      </c>
      <c r="H36" s="1">
        <v>20</v>
      </c>
      <c r="AD36" s="1">
        <v>17</v>
      </c>
      <c r="AQ36" s="1">
        <v>18</v>
      </c>
      <c r="AY36" s="1"/>
      <c r="AZ36" s="1"/>
    </row>
    <row r="37" spans="1:52" x14ac:dyDescent="0.25">
      <c r="A37" s="1">
        <v>36</v>
      </c>
      <c r="B37" t="s">
        <v>558</v>
      </c>
      <c r="C37" s="1">
        <f t="shared" si="0"/>
        <v>54</v>
      </c>
      <c r="AA37" s="1">
        <v>17</v>
      </c>
      <c r="AL37" s="1">
        <v>15</v>
      </c>
      <c r="AY37" s="1">
        <v>22</v>
      </c>
      <c r="AZ37" s="1"/>
    </row>
    <row r="38" spans="1:52" x14ac:dyDescent="0.25">
      <c r="A38" s="1">
        <v>37</v>
      </c>
      <c r="B38" t="s">
        <v>733</v>
      </c>
      <c r="C38" s="1">
        <f t="shared" si="0"/>
        <v>54</v>
      </c>
      <c r="K38" s="1">
        <v>23</v>
      </c>
      <c r="R38" s="1">
        <v>31</v>
      </c>
      <c r="AY38" s="1"/>
      <c r="AZ38" s="1"/>
    </row>
    <row r="39" spans="1:52" x14ac:dyDescent="0.25">
      <c r="A39" s="1">
        <v>38</v>
      </c>
      <c r="B39" t="s">
        <v>685</v>
      </c>
      <c r="C39" s="1">
        <f t="shared" si="0"/>
        <v>53</v>
      </c>
      <c r="V39" s="1">
        <v>15</v>
      </c>
      <c r="X39" s="1">
        <v>15</v>
      </c>
      <c r="AH39" s="1">
        <v>23</v>
      </c>
      <c r="AY39" s="1"/>
      <c r="AZ39" s="1"/>
    </row>
    <row r="40" spans="1:52" x14ac:dyDescent="0.25">
      <c r="A40" s="1">
        <v>39</v>
      </c>
      <c r="B40" t="s">
        <v>551</v>
      </c>
      <c r="C40" s="1">
        <f t="shared" si="0"/>
        <v>48</v>
      </c>
      <c r="AU40" s="1">
        <v>17</v>
      </c>
      <c r="AY40" s="1">
        <v>22</v>
      </c>
      <c r="AZ40" s="1">
        <v>9</v>
      </c>
    </row>
    <row r="41" spans="1:52" x14ac:dyDescent="0.25">
      <c r="A41" s="1">
        <v>40</v>
      </c>
      <c r="B41" t="s">
        <v>649</v>
      </c>
      <c r="C41" s="1">
        <f t="shared" si="0"/>
        <v>46</v>
      </c>
      <c r="AE41" s="1">
        <v>17</v>
      </c>
      <c r="AG41" s="39">
        <v>29</v>
      </c>
      <c r="AY41" s="1"/>
      <c r="AZ41" s="1"/>
    </row>
    <row r="42" spans="1:52" x14ac:dyDescent="0.25">
      <c r="A42" s="1">
        <v>41</v>
      </c>
      <c r="B42" t="s">
        <v>77</v>
      </c>
      <c r="C42" s="1">
        <f t="shared" si="0"/>
        <v>46</v>
      </c>
      <c r="N42" s="1">
        <v>19</v>
      </c>
      <c r="Z42" s="1">
        <v>15</v>
      </c>
      <c r="AB42" s="1">
        <v>12</v>
      </c>
      <c r="AY42" s="1"/>
      <c r="AZ42" s="1"/>
    </row>
    <row r="43" spans="1:52" x14ac:dyDescent="0.25">
      <c r="A43" s="1">
        <v>42</v>
      </c>
      <c r="B43" t="s">
        <v>701</v>
      </c>
      <c r="C43" s="1">
        <f t="shared" si="0"/>
        <v>43</v>
      </c>
      <c r="T43" s="1">
        <v>22</v>
      </c>
      <c r="W43" s="1">
        <v>21</v>
      </c>
      <c r="AY43" s="1"/>
      <c r="AZ43" s="1"/>
    </row>
    <row r="44" spans="1:52" x14ac:dyDescent="0.25">
      <c r="A44" s="1">
        <v>43</v>
      </c>
      <c r="B44" t="s">
        <v>778</v>
      </c>
      <c r="C44" s="1">
        <f t="shared" si="0"/>
        <v>43</v>
      </c>
      <c r="E44" s="1">
        <v>19</v>
      </c>
      <c r="G44" s="1">
        <v>24</v>
      </c>
      <c r="AY44" s="1"/>
      <c r="AZ44" s="1"/>
    </row>
    <row r="45" spans="1:52" x14ac:dyDescent="0.25">
      <c r="A45" s="1">
        <v>44</v>
      </c>
      <c r="B45" t="s">
        <v>587</v>
      </c>
      <c r="C45" s="1">
        <f t="shared" si="0"/>
        <v>40</v>
      </c>
      <c r="X45" s="1">
        <v>18</v>
      </c>
      <c r="AT45" s="1">
        <v>22</v>
      </c>
      <c r="AY45" s="1"/>
      <c r="AZ45" s="1"/>
    </row>
    <row r="46" spans="1:52" x14ac:dyDescent="0.25">
      <c r="A46" s="1">
        <v>45</v>
      </c>
      <c r="B46" t="s">
        <v>709</v>
      </c>
      <c r="C46" s="1">
        <f t="shared" si="0"/>
        <v>39</v>
      </c>
      <c r="O46" s="1">
        <v>16</v>
      </c>
      <c r="T46" s="1">
        <v>23</v>
      </c>
      <c r="AE46" s="39"/>
      <c r="AO46" s="39"/>
      <c r="AY46" s="1"/>
      <c r="AZ46" s="1"/>
    </row>
    <row r="47" spans="1:52" x14ac:dyDescent="0.25">
      <c r="A47" s="1">
        <v>46</v>
      </c>
      <c r="B47" t="s">
        <v>592</v>
      </c>
      <c r="C47" s="1">
        <f t="shared" si="0"/>
        <v>38</v>
      </c>
      <c r="G47" s="1">
        <v>14</v>
      </c>
      <c r="AS47" s="1">
        <v>24</v>
      </c>
      <c r="AY47" s="1"/>
      <c r="AZ47" s="1"/>
    </row>
    <row r="48" spans="1:52" x14ac:dyDescent="0.25">
      <c r="A48" s="1">
        <v>47</v>
      </c>
      <c r="B48" t="s">
        <v>668</v>
      </c>
      <c r="C48" s="1">
        <f t="shared" si="0"/>
        <v>35</v>
      </c>
      <c r="W48" s="1">
        <v>23</v>
      </c>
      <c r="AB48" s="1">
        <v>12</v>
      </c>
      <c r="AY48" s="1"/>
      <c r="AZ48" s="1"/>
    </row>
    <row r="49" spans="1:52" x14ac:dyDescent="0.25">
      <c r="A49" s="1">
        <v>48</v>
      </c>
      <c r="B49" t="s">
        <v>663</v>
      </c>
      <c r="C49" s="1">
        <f t="shared" si="0"/>
        <v>35</v>
      </c>
      <c r="Q49" s="1">
        <v>11</v>
      </c>
      <c r="W49" s="1">
        <v>9</v>
      </c>
      <c r="AE49" s="1">
        <v>15</v>
      </c>
      <c r="AY49" s="1"/>
      <c r="AZ49" s="1"/>
    </row>
    <row r="50" spans="1:52" x14ac:dyDescent="0.25">
      <c r="A50" s="1">
        <v>49</v>
      </c>
      <c r="B50" t="s">
        <v>772</v>
      </c>
      <c r="C50" s="1">
        <f t="shared" si="0"/>
        <v>34</v>
      </c>
      <c r="I50" s="1">
        <v>34</v>
      </c>
      <c r="AY50" s="1"/>
      <c r="AZ50" s="1"/>
    </row>
    <row r="51" spans="1:52" x14ac:dyDescent="0.25">
      <c r="A51" s="1">
        <v>50</v>
      </c>
      <c r="B51" t="s">
        <v>779</v>
      </c>
      <c r="C51" s="1">
        <f t="shared" si="0"/>
        <v>33</v>
      </c>
      <c r="G51" s="1">
        <v>33</v>
      </c>
      <c r="AY51" s="1"/>
      <c r="AZ51" s="1"/>
    </row>
    <row r="52" spans="1:52" x14ac:dyDescent="0.25">
      <c r="A52" s="1">
        <v>51</v>
      </c>
      <c r="B52" t="s">
        <v>640</v>
      </c>
      <c r="C52" s="1">
        <f t="shared" si="0"/>
        <v>33</v>
      </c>
      <c r="AI52" s="1">
        <v>33</v>
      </c>
      <c r="AY52" s="1"/>
      <c r="AZ52" s="1"/>
    </row>
    <row r="53" spans="1:52" x14ac:dyDescent="0.25">
      <c r="A53" s="1">
        <v>52</v>
      </c>
      <c r="B53" t="s">
        <v>761</v>
      </c>
      <c r="C53" s="1">
        <f t="shared" si="0"/>
        <v>32</v>
      </c>
      <c r="L53" s="1">
        <v>32</v>
      </c>
      <c r="AY53" s="1"/>
      <c r="AZ53" s="1"/>
    </row>
    <row r="54" spans="1:52" x14ac:dyDescent="0.25">
      <c r="A54" s="1">
        <v>53</v>
      </c>
      <c r="B54" t="s">
        <v>762</v>
      </c>
      <c r="C54" s="1">
        <f t="shared" si="0"/>
        <v>32</v>
      </c>
      <c r="L54" s="1">
        <v>32</v>
      </c>
      <c r="AY54" s="1"/>
      <c r="AZ54" s="1"/>
    </row>
    <row r="55" spans="1:52" x14ac:dyDescent="0.25">
      <c r="A55" s="1">
        <v>54</v>
      </c>
      <c r="B55" t="s">
        <v>619</v>
      </c>
      <c r="C55" s="1">
        <f t="shared" si="0"/>
        <v>31</v>
      </c>
      <c r="AN55" s="1">
        <v>31</v>
      </c>
      <c r="AY55" s="1"/>
      <c r="AZ55" s="1"/>
    </row>
    <row r="56" spans="1:52" x14ac:dyDescent="0.25">
      <c r="A56" s="1">
        <v>55</v>
      </c>
      <c r="B56" t="s">
        <v>620</v>
      </c>
      <c r="C56" s="1">
        <f t="shared" si="0"/>
        <v>30</v>
      </c>
      <c r="AN56" s="1">
        <v>30</v>
      </c>
      <c r="AY56" s="1"/>
      <c r="AZ56" s="1"/>
    </row>
    <row r="57" spans="1:52" x14ac:dyDescent="0.25">
      <c r="A57" s="1">
        <v>56</v>
      </c>
      <c r="B57" t="s">
        <v>233</v>
      </c>
      <c r="C57" s="1">
        <f t="shared" si="0"/>
        <v>30</v>
      </c>
      <c r="AG57" s="1">
        <v>10</v>
      </c>
      <c r="AR57" s="1">
        <v>5</v>
      </c>
      <c r="AS57" s="1">
        <v>15</v>
      </c>
      <c r="AY57" s="1"/>
      <c r="AZ57" s="1"/>
    </row>
    <row r="58" spans="1:52" x14ac:dyDescent="0.25">
      <c r="A58" s="1">
        <v>57</v>
      </c>
      <c r="B58" t="s">
        <v>774</v>
      </c>
      <c r="C58" s="1">
        <f t="shared" si="0"/>
        <v>29</v>
      </c>
      <c r="I58" s="1">
        <v>29</v>
      </c>
      <c r="AY58" s="1"/>
      <c r="AZ58" s="1"/>
    </row>
    <row r="59" spans="1:52" x14ac:dyDescent="0.25">
      <c r="A59" s="1">
        <v>58</v>
      </c>
      <c r="B59" t="s">
        <v>782</v>
      </c>
      <c r="C59" s="1">
        <f t="shared" si="0"/>
        <v>28</v>
      </c>
      <c r="G59" s="1">
        <v>28</v>
      </c>
      <c r="AY59" s="1"/>
      <c r="AZ59" s="1"/>
    </row>
    <row r="60" spans="1:52" x14ac:dyDescent="0.25">
      <c r="A60" s="1">
        <v>59</v>
      </c>
      <c r="B60" t="s">
        <v>781</v>
      </c>
      <c r="C60" s="1">
        <f t="shared" si="0"/>
        <v>28</v>
      </c>
      <c r="G60" s="1">
        <v>28</v>
      </c>
      <c r="AY60" s="1"/>
      <c r="AZ60" s="1"/>
    </row>
    <row r="61" spans="1:52" x14ac:dyDescent="0.25">
      <c r="A61" s="1">
        <v>60</v>
      </c>
      <c r="B61" t="s">
        <v>766</v>
      </c>
      <c r="C61" s="1">
        <f t="shared" si="0"/>
        <v>28</v>
      </c>
      <c r="K61" s="1">
        <v>28</v>
      </c>
      <c r="AH61" s="39"/>
      <c r="AY61" s="1"/>
      <c r="AZ61" s="1"/>
    </row>
    <row r="62" spans="1:52" x14ac:dyDescent="0.25">
      <c r="A62" s="1">
        <v>61</v>
      </c>
      <c r="B62" t="s">
        <v>722</v>
      </c>
      <c r="C62" s="1">
        <f t="shared" si="0"/>
        <v>28</v>
      </c>
      <c r="S62" s="1">
        <v>28</v>
      </c>
      <c r="AY62" s="1"/>
      <c r="AZ62" s="1"/>
    </row>
    <row r="63" spans="1:52" x14ac:dyDescent="0.25">
      <c r="A63" s="1">
        <v>62</v>
      </c>
      <c r="B63" t="s">
        <v>595</v>
      </c>
      <c r="C63" s="1">
        <f t="shared" si="0"/>
        <v>28</v>
      </c>
      <c r="AR63" s="1">
        <v>28</v>
      </c>
      <c r="AY63" s="1"/>
      <c r="AZ63" s="1"/>
    </row>
    <row r="64" spans="1:52" x14ac:dyDescent="0.25">
      <c r="A64" s="1">
        <v>63</v>
      </c>
      <c r="B64" t="s">
        <v>647</v>
      </c>
      <c r="C64" s="1">
        <f t="shared" si="0"/>
        <v>28</v>
      </c>
      <c r="AH64" s="1">
        <v>28</v>
      </c>
      <c r="AY64" s="1"/>
      <c r="AZ64" s="1"/>
    </row>
    <row r="65" spans="1:52" x14ac:dyDescent="0.25">
      <c r="A65" s="1">
        <v>64</v>
      </c>
      <c r="B65" t="s">
        <v>676</v>
      </c>
      <c r="C65" s="1">
        <f t="shared" si="0"/>
        <v>28</v>
      </c>
      <c r="AA65" s="1">
        <v>28</v>
      </c>
      <c r="AY65" s="1"/>
      <c r="AZ65" s="1"/>
    </row>
    <row r="66" spans="1:52" x14ac:dyDescent="0.25">
      <c r="A66" s="1">
        <v>65</v>
      </c>
      <c r="B66" t="s">
        <v>590</v>
      </c>
      <c r="C66" s="1">
        <f t="shared" ref="C66:C129" si="1">SUM(D66:AZ66)</f>
        <v>27</v>
      </c>
      <c r="AS66" s="1">
        <v>27</v>
      </c>
      <c r="AY66" s="1"/>
      <c r="AZ66" s="1"/>
    </row>
    <row r="67" spans="1:52" x14ac:dyDescent="0.25">
      <c r="A67" s="1">
        <v>66</v>
      </c>
      <c r="B67" t="s">
        <v>611</v>
      </c>
      <c r="C67" s="1">
        <f t="shared" si="1"/>
        <v>27</v>
      </c>
      <c r="AO67" s="1">
        <v>27</v>
      </c>
      <c r="AY67" s="1"/>
      <c r="AZ67" s="1"/>
    </row>
    <row r="68" spans="1:52" x14ac:dyDescent="0.25">
      <c r="A68" s="1">
        <v>67</v>
      </c>
      <c r="B68" t="s">
        <v>626</v>
      </c>
      <c r="C68" s="1">
        <f t="shared" si="1"/>
        <v>27</v>
      </c>
      <c r="AN68" s="1">
        <v>27</v>
      </c>
      <c r="AY68" s="1"/>
      <c r="AZ68" s="1"/>
    </row>
    <row r="69" spans="1:52" x14ac:dyDescent="0.25">
      <c r="A69" s="1">
        <v>68</v>
      </c>
      <c r="B69" t="s">
        <v>702</v>
      </c>
      <c r="C69" s="1">
        <f t="shared" si="1"/>
        <v>27</v>
      </c>
      <c r="W69" s="1">
        <v>27</v>
      </c>
      <c r="AY69" s="1"/>
      <c r="AZ69" s="1"/>
    </row>
    <row r="70" spans="1:52" x14ac:dyDescent="0.25">
      <c r="A70" s="1">
        <v>69</v>
      </c>
      <c r="B70" t="s">
        <v>735</v>
      </c>
      <c r="C70" s="1">
        <f t="shared" si="1"/>
        <v>26</v>
      </c>
      <c r="F70" s="1">
        <v>11</v>
      </c>
      <c r="R70" s="1">
        <v>15</v>
      </c>
      <c r="AY70" s="1"/>
      <c r="AZ70" s="1"/>
    </row>
    <row r="71" spans="1:52" x14ac:dyDescent="0.25">
      <c r="A71" s="1">
        <v>70</v>
      </c>
      <c r="B71" t="s">
        <v>717</v>
      </c>
      <c r="C71" s="1">
        <f t="shared" si="1"/>
        <v>25</v>
      </c>
      <c r="S71" s="1">
        <v>25</v>
      </c>
      <c r="AY71" s="1"/>
      <c r="AZ71" s="1"/>
    </row>
    <row r="72" spans="1:52" x14ac:dyDescent="0.25">
      <c r="A72" s="1">
        <v>71</v>
      </c>
      <c r="B72" t="s">
        <v>719</v>
      </c>
      <c r="C72" s="1">
        <f t="shared" si="1"/>
        <v>25</v>
      </c>
      <c r="S72" s="1">
        <v>25</v>
      </c>
      <c r="AY72" s="1"/>
      <c r="AZ72" s="1"/>
    </row>
    <row r="73" spans="1:52" x14ac:dyDescent="0.25">
      <c r="A73" s="1">
        <v>72</v>
      </c>
      <c r="B73" t="s">
        <v>687</v>
      </c>
      <c r="C73" s="1">
        <f t="shared" si="1"/>
        <v>25</v>
      </c>
      <c r="Y73" s="1">
        <v>25</v>
      </c>
      <c r="AY73" s="1"/>
      <c r="AZ73" s="1"/>
    </row>
    <row r="74" spans="1:52" x14ac:dyDescent="0.25">
      <c r="A74" s="1">
        <v>73</v>
      </c>
      <c r="B74" t="s">
        <v>546</v>
      </c>
      <c r="C74" s="1">
        <f t="shared" si="1"/>
        <v>25</v>
      </c>
      <c r="AY74" s="1"/>
      <c r="AZ74" s="1">
        <v>25</v>
      </c>
    </row>
    <row r="75" spans="1:52" x14ac:dyDescent="0.25">
      <c r="A75" s="1">
        <v>74</v>
      </c>
      <c r="B75" t="s">
        <v>642</v>
      </c>
      <c r="C75" s="1">
        <f t="shared" si="1"/>
        <v>25</v>
      </c>
      <c r="AF75" s="1">
        <v>22</v>
      </c>
      <c r="AI75" s="1">
        <v>3</v>
      </c>
      <c r="AY75" s="1"/>
      <c r="AZ75" s="1"/>
    </row>
    <row r="76" spans="1:52" x14ac:dyDescent="0.25">
      <c r="A76" s="1">
        <v>75</v>
      </c>
      <c r="B76" t="s">
        <v>755</v>
      </c>
      <c r="C76" s="1">
        <f t="shared" si="1"/>
        <v>24</v>
      </c>
      <c r="N76" s="1">
        <v>24</v>
      </c>
      <c r="AY76" s="1"/>
      <c r="AZ76" s="1"/>
    </row>
    <row r="77" spans="1:52" x14ac:dyDescent="0.25">
      <c r="A77" s="1">
        <v>76</v>
      </c>
      <c r="B77" t="s">
        <v>742</v>
      </c>
      <c r="C77" s="1">
        <f t="shared" si="1"/>
        <v>24</v>
      </c>
      <c r="Q77" s="1">
        <v>24</v>
      </c>
      <c r="AY77" s="1"/>
      <c r="AZ77" s="1"/>
    </row>
    <row r="78" spans="1:52" x14ac:dyDescent="0.25">
      <c r="A78" s="1">
        <v>77</v>
      </c>
      <c r="B78" t="s">
        <v>622</v>
      </c>
      <c r="C78" s="1">
        <f t="shared" si="1"/>
        <v>24</v>
      </c>
      <c r="AI78" s="1">
        <v>7</v>
      </c>
      <c r="AN78" s="1">
        <v>17</v>
      </c>
      <c r="AY78" s="1"/>
      <c r="AZ78" s="1"/>
    </row>
    <row r="79" spans="1:52" x14ac:dyDescent="0.25">
      <c r="A79" s="1">
        <v>78</v>
      </c>
      <c r="B79" t="s">
        <v>454</v>
      </c>
      <c r="C79" s="1">
        <f t="shared" si="1"/>
        <v>24</v>
      </c>
      <c r="I79" s="1">
        <v>17</v>
      </c>
      <c r="M79" s="1">
        <v>7</v>
      </c>
      <c r="AY79" s="1"/>
      <c r="AZ79" s="1"/>
    </row>
    <row r="80" spans="1:52" x14ac:dyDescent="0.25">
      <c r="A80" s="1">
        <v>79</v>
      </c>
      <c r="B80" t="s">
        <v>740</v>
      </c>
      <c r="C80" s="1">
        <f t="shared" si="1"/>
        <v>23</v>
      </c>
      <c r="Q80" s="1">
        <v>23</v>
      </c>
      <c r="AY80" s="1"/>
      <c r="AZ80" s="1"/>
    </row>
    <row r="81" spans="1:52" x14ac:dyDescent="0.25">
      <c r="A81" s="1">
        <v>80</v>
      </c>
      <c r="B81" t="s">
        <v>78</v>
      </c>
      <c r="C81" s="1">
        <f t="shared" si="1"/>
        <v>23</v>
      </c>
      <c r="AR81" s="1">
        <v>23</v>
      </c>
      <c r="AY81" s="1"/>
      <c r="AZ81" s="1"/>
    </row>
    <row r="82" spans="1:52" x14ac:dyDescent="0.25">
      <c r="A82" s="1">
        <v>81</v>
      </c>
      <c r="B82" t="s">
        <v>616</v>
      </c>
      <c r="C82" s="1">
        <f t="shared" si="1"/>
        <v>23</v>
      </c>
      <c r="AO82" s="1">
        <v>23</v>
      </c>
      <c r="AY82" s="1"/>
      <c r="AZ82" s="1"/>
    </row>
    <row r="83" spans="1:52" x14ac:dyDescent="0.25">
      <c r="A83" s="1">
        <v>82</v>
      </c>
      <c r="B83" t="s">
        <v>659</v>
      </c>
      <c r="C83" s="1">
        <f t="shared" si="1"/>
        <v>23</v>
      </c>
      <c r="AE83" s="1">
        <v>23</v>
      </c>
      <c r="AY83" s="1"/>
      <c r="AZ83" s="1"/>
    </row>
    <row r="84" spans="1:52" x14ac:dyDescent="0.25">
      <c r="A84" s="1">
        <v>83</v>
      </c>
      <c r="B84" t="s">
        <v>660</v>
      </c>
      <c r="C84" s="1">
        <f t="shared" si="1"/>
        <v>23</v>
      </c>
      <c r="AE84" s="1">
        <v>23</v>
      </c>
      <c r="AY84" s="1"/>
      <c r="AZ84" s="1"/>
    </row>
    <row r="85" spans="1:52" x14ac:dyDescent="0.25">
      <c r="A85" s="1">
        <v>84</v>
      </c>
      <c r="B85" t="s">
        <v>773</v>
      </c>
      <c r="C85" s="1">
        <f t="shared" si="1"/>
        <v>22</v>
      </c>
      <c r="I85" s="1">
        <v>22</v>
      </c>
      <c r="AY85" s="1"/>
      <c r="AZ85" s="1"/>
    </row>
    <row r="86" spans="1:52" x14ac:dyDescent="0.25">
      <c r="A86" s="1">
        <v>85</v>
      </c>
      <c r="B86" t="s">
        <v>718</v>
      </c>
      <c r="C86" s="1">
        <f t="shared" si="1"/>
        <v>22</v>
      </c>
      <c r="S86" s="1">
        <v>22</v>
      </c>
      <c r="AY86" s="1"/>
      <c r="AZ86" s="1"/>
    </row>
    <row r="87" spans="1:52" x14ac:dyDescent="0.25">
      <c r="A87" s="1">
        <v>86</v>
      </c>
      <c r="B87" t="s">
        <v>720</v>
      </c>
      <c r="C87" s="1">
        <f t="shared" si="1"/>
        <v>22</v>
      </c>
      <c r="S87" s="1">
        <v>22</v>
      </c>
      <c r="AY87" s="1"/>
      <c r="AZ87" s="1"/>
    </row>
    <row r="88" spans="1:52" x14ac:dyDescent="0.25">
      <c r="A88" s="1">
        <v>87</v>
      </c>
      <c r="B88" t="s">
        <v>564</v>
      </c>
      <c r="C88" s="1">
        <f t="shared" si="1"/>
        <v>22</v>
      </c>
      <c r="AX88" s="1">
        <v>22</v>
      </c>
      <c r="AY88" s="1"/>
      <c r="AZ88" s="1"/>
    </row>
    <row r="89" spans="1:52" x14ac:dyDescent="0.25">
      <c r="A89" s="1">
        <v>88</v>
      </c>
      <c r="B89" t="s">
        <v>624</v>
      </c>
      <c r="C89" s="1">
        <f t="shared" si="1"/>
        <v>22</v>
      </c>
      <c r="AN89" s="1">
        <v>22</v>
      </c>
      <c r="AY89" s="1"/>
      <c r="AZ89" s="1"/>
    </row>
    <row r="90" spans="1:52" x14ac:dyDescent="0.25">
      <c r="A90" s="1">
        <v>89</v>
      </c>
      <c r="B90" t="s">
        <v>661</v>
      </c>
      <c r="C90" s="1">
        <f t="shared" si="1"/>
        <v>22</v>
      </c>
      <c r="AE90" s="1">
        <v>22</v>
      </c>
      <c r="AY90" s="1"/>
      <c r="AZ90" s="1"/>
    </row>
    <row r="91" spans="1:52" x14ac:dyDescent="0.25">
      <c r="A91" s="1">
        <v>90</v>
      </c>
      <c r="B91" t="s">
        <v>677</v>
      </c>
      <c r="C91" s="1">
        <f t="shared" si="1"/>
        <v>22</v>
      </c>
      <c r="AA91" s="1">
        <v>22</v>
      </c>
      <c r="AY91" s="1"/>
      <c r="AZ91" s="1"/>
    </row>
    <row r="92" spans="1:52" x14ac:dyDescent="0.25">
      <c r="A92" s="1">
        <v>91</v>
      </c>
      <c r="B92" t="s">
        <v>699</v>
      </c>
      <c r="C92" s="1">
        <f t="shared" si="1"/>
        <v>22</v>
      </c>
      <c r="V92" s="1">
        <v>22</v>
      </c>
      <c r="AY92" s="1"/>
      <c r="AZ92" s="1"/>
    </row>
    <row r="93" spans="1:52" x14ac:dyDescent="0.25">
      <c r="A93" s="1">
        <v>92</v>
      </c>
      <c r="B93" t="s">
        <v>760</v>
      </c>
      <c r="C93" s="1">
        <f t="shared" si="1"/>
        <v>21</v>
      </c>
      <c r="L93" s="1">
        <v>21</v>
      </c>
      <c r="AY93" s="1"/>
      <c r="AZ93" s="1"/>
    </row>
    <row r="94" spans="1:52" x14ac:dyDescent="0.25">
      <c r="A94" s="1">
        <v>93</v>
      </c>
      <c r="B94" t="s">
        <v>750</v>
      </c>
      <c r="C94" s="1">
        <f t="shared" si="1"/>
        <v>21</v>
      </c>
      <c r="O94" s="1">
        <v>21</v>
      </c>
      <c r="AY94" s="1"/>
      <c r="AZ94" s="1"/>
    </row>
    <row r="95" spans="1:52" x14ac:dyDescent="0.25">
      <c r="A95" s="1">
        <v>94</v>
      </c>
      <c r="B95" t="s">
        <v>732</v>
      </c>
      <c r="C95" s="1">
        <f t="shared" si="1"/>
        <v>21</v>
      </c>
      <c r="R95" s="1">
        <v>21</v>
      </c>
      <c r="AY95" s="1"/>
      <c r="AZ95" s="1"/>
    </row>
    <row r="96" spans="1:52" x14ac:dyDescent="0.25">
      <c r="A96" s="1">
        <v>95</v>
      </c>
      <c r="B96" t="s">
        <v>686</v>
      </c>
      <c r="C96" s="1">
        <f t="shared" si="1"/>
        <v>21</v>
      </c>
      <c r="X96" s="1">
        <v>21</v>
      </c>
      <c r="AY96" s="1"/>
      <c r="AZ96" s="1"/>
    </row>
    <row r="97" spans="1:52" x14ac:dyDescent="0.25">
      <c r="A97" s="1">
        <v>96</v>
      </c>
      <c r="B97" t="s">
        <v>644</v>
      </c>
      <c r="C97" s="1">
        <f t="shared" si="1"/>
        <v>21</v>
      </c>
      <c r="AH97" s="1">
        <v>21</v>
      </c>
      <c r="AY97" s="1"/>
      <c r="AZ97" s="1"/>
    </row>
    <row r="98" spans="1:52" x14ac:dyDescent="0.25">
      <c r="A98" s="1">
        <v>97</v>
      </c>
      <c r="B98" t="s">
        <v>721</v>
      </c>
      <c r="C98" s="1">
        <f t="shared" si="1"/>
        <v>20</v>
      </c>
      <c r="S98" s="1">
        <v>20</v>
      </c>
      <c r="AY98" s="1"/>
      <c r="AZ98" s="1"/>
    </row>
    <row r="99" spans="1:52" x14ac:dyDescent="0.25">
      <c r="A99" s="1">
        <v>98</v>
      </c>
      <c r="B99" t="s">
        <v>565</v>
      </c>
      <c r="C99" s="1">
        <f t="shared" si="1"/>
        <v>20</v>
      </c>
      <c r="AX99" s="1">
        <v>20</v>
      </c>
      <c r="AY99" s="1"/>
      <c r="AZ99" s="1"/>
    </row>
    <row r="100" spans="1:52" x14ac:dyDescent="0.25">
      <c r="A100" s="1">
        <v>99</v>
      </c>
      <c r="B100" t="s">
        <v>594</v>
      </c>
      <c r="C100" s="1">
        <f t="shared" si="1"/>
        <v>20</v>
      </c>
      <c r="AR100" s="1">
        <v>20</v>
      </c>
      <c r="AY100" s="1"/>
      <c r="AZ100" s="1"/>
    </row>
    <row r="101" spans="1:52" x14ac:dyDescent="0.25">
      <c r="A101" s="1">
        <v>100</v>
      </c>
      <c r="B101" t="s">
        <v>749</v>
      </c>
      <c r="C101" s="1">
        <f t="shared" si="1"/>
        <v>19</v>
      </c>
      <c r="O101" s="1">
        <v>19</v>
      </c>
      <c r="AY101" s="1"/>
      <c r="AZ101" s="1"/>
    </row>
    <row r="102" spans="1:52" x14ac:dyDescent="0.25">
      <c r="A102" s="1">
        <v>101</v>
      </c>
      <c r="B102" t="s">
        <v>752</v>
      </c>
      <c r="C102" s="1">
        <f t="shared" si="1"/>
        <v>19</v>
      </c>
      <c r="O102" s="1">
        <v>19</v>
      </c>
      <c r="AY102" s="1"/>
      <c r="AZ102" s="1"/>
    </row>
    <row r="103" spans="1:52" x14ac:dyDescent="0.25">
      <c r="A103" s="1">
        <v>102</v>
      </c>
      <c r="B103" t="s">
        <v>731</v>
      </c>
      <c r="C103" s="1">
        <f t="shared" si="1"/>
        <v>19</v>
      </c>
      <c r="R103" s="1">
        <v>19</v>
      </c>
      <c r="AY103" s="1"/>
      <c r="AZ103" s="1"/>
    </row>
    <row r="104" spans="1:52" x14ac:dyDescent="0.25">
      <c r="A104" s="1">
        <v>103</v>
      </c>
      <c r="B104" t="s">
        <v>630</v>
      </c>
      <c r="C104" s="1">
        <f t="shared" si="1"/>
        <v>19</v>
      </c>
      <c r="AM104" s="1">
        <v>19</v>
      </c>
      <c r="AY104" s="1"/>
      <c r="AZ104" s="1"/>
    </row>
    <row r="105" spans="1:52" x14ac:dyDescent="0.25">
      <c r="A105" s="1">
        <v>104</v>
      </c>
      <c r="B105" t="s">
        <v>696</v>
      </c>
      <c r="C105" s="1">
        <f t="shared" si="1"/>
        <v>19</v>
      </c>
      <c r="V105" s="1">
        <v>19</v>
      </c>
      <c r="AY105" s="1"/>
      <c r="AZ105" s="1"/>
    </row>
    <row r="106" spans="1:52" x14ac:dyDescent="0.25">
      <c r="A106" s="1">
        <v>105</v>
      </c>
      <c r="B106" t="s">
        <v>780</v>
      </c>
      <c r="C106" s="1">
        <f t="shared" si="1"/>
        <v>18</v>
      </c>
      <c r="G106" s="1">
        <v>18</v>
      </c>
      <c r="AY106" s="1"/>
      <c r="AZ106" s="1"/>
    </row>
    <row r="107" spans="1:52" x14ac:dyDescent="0.25">
      <c r="A107" s="1">
        <v>106</v>
      </c>
      <c r="B107" t="s">
        <v>745</v>
      </c>
      <c r="C107" s="1">
        <f t="shared" si="1"/>
        <v>18</v>
      </c>
      <c r="P107" s="1">
        <v>18</v>
      </c>
      <c r="AY107" s="1"/>
      <c r="AZ107" s="1"/>
    </row>
    <row r="108" spans="1:52" x14ac:dyDescent="0.25">
      <c r="A108" s="1">
        <v>107</v>
      </c>
      <c r="B108" t="s">
        <v>741</v>
      </c>
      <c r="C108" s="1">
        <f t="shared" si="1"/>
        <v>18</v>
      </c>
      <c r="Q108" s="1">
        <v>18</v>
      </c>
      <c r="AY108" s="1"/>
      <c r="AZ108" s="1"/>
    </row>
    <row r="109" spans="1:52" x14ac:dyDescent="0.25">
      <c r="A109" s="1">
        <v>108</v>
      </c>
      <c r="B109" t="s">
        <v>734</v>
      </c>
      <c r="C109" s="1">
        <f t="shared" si="1"/>
        <v>18</v>
      </c>
      <c r="R109" s="1">
        <v>18</v>
      </c>
      <c r="AY109" s="1"/>
      <c r="AZ109" s="1"/>
    </row>
    <row r="110" spans="1:52" x14ac:dyDescent="0.25">
      <c r="A110" s="1">
        <v>109</v>
      </c>
      <c r="B110" t="s">
        <v>684</v>
      </c>
      <c r="C110" s="1">
        <f t="shared" si="1"/>
        <v>18</v>
      </c>
      <c r="X110" s="1">
        <v>18</v>
      </c>
      <c r="AY110" s="1"/>
      <c r="AZ110" s="1"/>
    </row>
    <row r="111" spans="1:52" x14ac:dyDescent="0.25">
      <c r="A111" s="1">
        <v>110</v>
      </c>
      <c r="B111" t="s">
        <v>621</v>
      </c>
      <c r="C111" s="1">
        <f t="shared" si="1"/>
        <v>18</v>
      </c>
      <c r="AN111" s="1">
        <v>18</v>
      </c>
      <c r="AY111" s="1"/>
      <c r="AZ111" s="1"/>
    </row>
    <row r="112" spans="1:52" x14ac:dyDescent="0.25">
      <c r="A112" s="1">
        <v>111</v>
      </c>
      <c r="B112" t="s">
        <v>261</v>
      </c>
      <c r="C112" s="1">
        <f t="shared" si="1"/>
        <v>18</v>
      </c>
      <c r="AM112" s="1">
        <v>18</v>
      </c>
      <c r="AY112" s="1"/>
      <c r="AZ112" s="1"/>
    </row>
    <row r="113" spans="1:52" x14ac:dyDescent="0.25">
      <c r="A113" s="1">
        <v>112</v>
      </c>
      <c r="B113" t="s">
        <v>736</v>
      </c>
      <c r="C113" s="1">
        <f t="shared" si="1"/>
        <v>17</v>
      </c>
      <c r="R113" s="1">
        <v>17</v>
      </c>
      <c r="AY113" s="1"/>
      <c r="AZ113" s="1"/>
    </row>
    <row r="114" spans="1:52" x14ac:dyDescent="0.25">
      <c r="A114" s="1">
        <v>113</v>
      </c>
      <c r="B114" t="s">
        <v>714</v>
      </c>
      <c r="C114" s="1">
        <f t="shared" si="1"/>
        <v>17</v>
      </c>
      <c r="U114" s="1">
        <v>17</v>
      </c>
      <c r="AE114" s="39"/>
      <c r="AO114" s="39"/>
      <c r="AY114" s="1"/>
      <c r="AZ114" s="1"/>
    </row>
    <row r="115" spans="1:52" x14ac:dyDescent="0.25">
      <c r="A115" s="1">
        <v>114</v>
      </c>
      <c r="B115" t="s">
        <v>586</v>
      </c>
      <c r="C115" s="1">
        <f t="shared" si="1"/>
        <v>17</v>
      </c>
      <c r="AT115" s="1">
        <v>17</v>
      </c>
      <c r="AY115" s="1"/>
      <c r="AZ115" s="1"/>
    </row>
    <row r="116" spans="1:52" x14ac:dyDescent="0.25">
      <c r="A116" s="1">
        <v>115</v>
      </c>
      <c r="B116" t="s">
        <v>573</v>
      </c>
      <c r="C116" s="1">
        <f t="shared" si="1"/>
        <v>17</v>
      </c>
      <c r="AW116" s="1">
        <v>17</v>
      </c>
      <c r="AY116" s="1"/>
      <c r="AZ116" s="1"/>
    </row>
    <row r="117" spans="1:52" x14ac:dyDescent="0.25">
      <c r="A117" s="1">
        <v>116</v>
      </c>
      <c r="B117" t="s">
        <v>547</v>
      </c>
      <c r="C117" s="1">
        <f t="shared" si="1"/>
        <v>17</v>
      </c>
      <c r="AY117" s="1"/>
      <c r="AZ117" s="1">
        <v>17</v>
      </c>
    </row>
    <row r="118" spans="1:52" x14ac:dyDescent="0.25">
      <c r="A118" s="1">
        <v>117</v>
      </c>
      <c r="B118" t="s">
        <v>124</v>
      </c>
      <c r="C118" s="1">
        <f t="shared" si="1"/>
        <v>17</v>
      </c>
      <c r="AY118" s="1"/>
      <c r="AZ118" s="1">
        <v>17</v>
      </c>
    </row>
    <row r="119" spans="1:52" x14ac:dyDescent="0.25">
      <c r="A119" s="1">
        <v>118</v>
      </c>
      <c r="B119" t="s">
        <v>615</v>
      </c>
      <c r="C119" s="1">
        <f t="shared" si="1"/>
        <v>17</v>
      </c>
      <c r="AO119" s="1">
        <v>17</v>
      </c>
      <c r="AY119" s="1"/>
      <c r="AZ119" s="1"/>
    </row>
    <row r="120" spans="1:52" x14ac:dyDescent="0.25">
      <c r="A120" s="1">
        <v>119</v>
      </c>
      <c r="B120" t="s">
        <v>623</v>
      </c>
      <c r="C120" s="1">
        <f t="shared" si="1"/>
        <v>17</v>
      </c>
      <c r="AJ120" s="1">
        <v>8</v>
      </c>
      <c r="AN120" s="1">
        <v>9</v>
      </c>
      <c r="AY120" s="1"/>
      <c r="AZ120" s="1"/>
    </row>
    <row r="121" spans="1:52" x14ac:dyDescent="0.25">
      <c r="A121" s="1">
        <v>120</v>
      </c>
      <c r="B121" t="s">
        <v>655</v>
      </c>
      <c r="C121" s="1">
        <f t="shared" si="1"/>
        <v>17</v>
      </c>
      <c r="AF121" s="1">
        <v>17</v>
      </c>
      <c r="AY121" s="1"/>
      <c r="AZ121" s="1"/>
    </row>
    <row r="122" spans="1:52" x14ac:dyDescent="0.25">
      <c r="A122" s="1">
        <v>121</v>
      </c>
      <c r="B122" t="s">
        <v>704</v>
      </c>
      <c r="C122" s="1">
        <f t="shared" si="1"/>
        <v>17</v>
      </c>
      <c r="W122" s="1">
        <v>17</v>
      </c>
      <c r="AY122" s="1"/>
      <c r="AZ122" s="1"/>
    </row>
    <row r="123" spans="1:52" x14ac:dyDescent="0.25">
      <c r="A123" s="1">
        <v>122</v>
      </c>
      <c r="B123" t="s">
        <v>751</v>
      </c>
      <c r="C123" s="1">
        <f t="shared" si="1"/>
        <v>16</v>
      </c>
      <c r="O123" s="1">
        <v>16</v>
      </c>
      <c r="AY123" s="1"/>
      <c r="AZ123" s="1"/>
    </row>
    <row r="124" spans="1:52" x14ac:dyDescent="0.25">
      <c r="A124" s="1">
        <v>123</v>
      </c>
      <c r="B124" t="s">
        <v>746</v>
      </c>
      <c r="C124" s="1">
        <f t="shared" si="1"/>
        <v>16</v>
      </c>
      <c r="P124" s="1">
        <v>16</v>
      </c>
      <c r="AY124" s="1"/>
      <c r="AZ124" s="1"/>
    </row>
    <row r="125" spans="1:52" x14ac:dyDescent="0.25">
      <c r="A125" s="1">
        <v>124</v>
      </c>
      <c r="B125" t="s">
        <v>688</v>
      </c>
      <c r="C125" s="1">
        <f t="shared" si="1"/>
        <v>16</v>
      </c>
      <c r="Y125" s="1">
        <v>16</v>
      </c>
      <c r="AY125" s="1"/>
      <c r="AZ125" s="1"/>
    </row>
    <row r="126" spans="1:52" x14ac:dyDescent="0.25">
      <c r="A126" s="1">
        <v>125</v>
      </c>
      <c r="B126" t="s">
        <v>584</v>
      </c>
      <c r="C126" s="1">
        <f t="shared" si="1"/>
        <v>16</v>
      </c>
      <c r="AT126" s="1">
        <v>16</v>
      </c>
      <c r="AY126" s="1"/>
      <c r="AZ126" s="1"/>
    </row>
    <row r="127" spans="1:52" x14ac:dyDescent="0.25">
      <c r="A127" s="1">
        <v>126</v>
      </c>
      <c r="B127" t="s">
        <v>609</v>
      </c>
      <c r="C127" s="1">
        <f t="shared" si="1"/>
        <v>16</v>
      </c>
      <c r="AP127" s="1">
        <v>16</v>
      </c>
      <c r="AY127" s="1"/>
      <c r="AZ127" s="1"/>
    </row>
    <row r="128" spans="1:52" x14ac:dyDescent="0.25">
      <c r="A128" s="1">
        <v>127</v>
      </c>
      <c r="B128" t="s">
        <v>643</v>
      </c>
      <c r="C128" s="1">
        <f t="shared" si="1"/>
        <v>16</v>
      </c>
      <c r="AH128" s="1">
        <v>16</v>
      </c>
      <c r="AY128" s="1"/>
      <c r="AZ128" s="1"/>
    </row>
    <row r="129" spans="1:52" x14ac:dyDescent="0.25">
      <c r="A129" s="1">
        <v>128</v>
      </c>
      <c r="B129" t="s">
        <v>652</v>
      </c>
      <c r="C129" s="1">
        <f t="shared" si="1"/>
        <v>16</v>
      </c>
      <c r="AG129" s="1">
        <v>16</v>
      </c>
      <c r="AY129" s="1"/>
      <c r="AZ129" s="1"/>
    </row>
    <row r="130" spans="1:52" x14ac:dyDescent="0.25">
      <c r="A130" s="1">
        <v>129</v>
      </c>
      <c r="B130" t="s">
        <v>793</v>
      </c>
      <c r="C130" s="1">
        <f t="shared" ref="C130:C193" si="2">SUM(D130:AZ130)</f>
        <v>15</v>
      </c>
      <c r="E130" s="1">
        <v>15</v>
      </c>
      <c r="AS130" s="39"/>
      <c r="AU130" s="39"/>
      <c r="AW130" s="39"/>
      <c r="AX130" s="39"/>
      <c r="AY130" s="1"/>
      <c r="AZ130" s="1"/>
    </row>
    <row r="131" spans="1:52" x14ac:dyDescent="0.25">
      <c r="A131" s="1">
        <v>130</v>
      </c>
      <c r="B131" t="s">
        <v>767</v>
      </c>
      <c r="C131" s="1">
        <f t="shared" si="2"/>
        <v>15</v>
      </c>
      <c r="J131" s="1">
        <v>15</v>
      </c>
      <c r="AH131" s="39"/>
      <c r="AY131" s="1"/>
      <c r="AZ131" s="1"/>
    </row>
    <row r="132" spans="1:52" x14ac:dyDescent="0.25">
      <c r="A132" s="1">
        <v>131</v>
      </c>
      <c r="B132" t="s">
        <v>389</v>
      </c>
      <c r="C132" s="1">
        <f t="shared" si="2"/>
        <v>15</v>
      </c>
      <c r="AS132" s="1">
        <v>15</v>
      </c>
      <c r="AY132" s="1"/>
      <c r="AZ132" s="1"/>
    </row>
    <row r="133" spans="1:52" x14ac:dyDescent="0.25">
      <c r="A133" s="1">
        <v>132</v>
      </c>
      <c r="B133" t="s">
        <v>612</v>
      </c>
      <c r="C133" s="1">
        <f t="shared" si="2"/>
        <v>15</v>
      </c>
      <c r="AO133" s="1">
        <v>15</v>
      </c>
      <c r="AY133" s="1"/>
      <c r="AZ133" s="1"/>
    </row>
    <row r="134" spans="1:52" x14ac:dyDescent="0.25">
      <c r="A134" s="1">
        <v>133</v>
      </c>
      <c r="B134" t="s">
        <v>613</v>
      </c>
      <c r="C134" s="1">
        <f t="shared" si="2"/>
        <v>15</v>
      </c>
      <c r="AO134" s="1">
        <v>15</v>
      </c>
      <c r="AY134" s="1"/>
      <c r="AZ134" s="1"/>
    </row>
    <row r="135" spans="1:52" x14ac:dyDescent="0.25">
      <c r="A135" s="1">
        <v>134</v>
      </c>
      <c r="B135" t="s">
        <v>614</v>
      </c>
      <c r="C135" s="1">
        <f t="shared" si="2"/>
        <v>15</v>
      </c>
      <c r="AO135" s="1">
        <v>15</v>
      </c>
      <c r="AY135" s="1"/>
      <c r="AZ135" s="1"/>
    </row>
    <row r="136" spans="1:52" x14ac:dyDescent="0.25">
      <c r="A136" s="1">
        <v>135</v>
      </c>
      <c r="B136" t="s">
        <v>662</v>
      </c>
      <c r="C136" s="1">
        <f t="shared" si="2"/>
        <v>15</v>
      </c>
      <c r="AE136" s="1">
        <v>15</v>
      </c>
      <c r="AY136" s="1"/>
      <c r="AZ136" s="1"/>
    </row>
    <row r="137" spans="1:52" x14ac:dyDescent="0.25">
      <c r="A137" s="1">
        <v>136</v>
      </c>
      <c r="B137" t="s">
        <v>672</v>
      </c>
      <c r="C137" s="1">
        <f t="shared" si="2"/>
        <v>15</v>
      </c>
      <c r="AD137" s="1">
        <v>15</v>
      </c>
      <c r="AY137" s="1"/>
      <c r="AZ137" s="1"/>
    </row>
    <row r="138" spans="1:52" x14ac:dyDescent="0.25">
      <c r="A138" s="1">
        <v>137</v>
      </c>
      <c r="B138" t="s">
        <v>673</v>
      </c>
      <c r="C138" s="1">
        <f t="shared" si="2"/>
        <v>15</v>
      </c>
      <c r="AD138" s="1">
        <v>15</v>
      </c>
      <c r="AY138" s="1"/>
      <c r="AZ138" s="1"/>
    </row>
    <row r="139" spans="1:52" x14ac:dyDescent="0.25">
      <c r="A139" s="1">
        <v>138</v>
      </c>
      <c r="B139" t="s">
        <v>737</v>
      </c>
      <c r="C139" s="1">
        <f t="shared" si="2"/>
        <v>14</v>
      </c>
      <c r="R139" s="1">
        <v>14</v>
      </c>
      <c r="AY139" s="1"/>
      <c r="AZ139" s="1"/>
    </row>
    <row r="140" spans="1:52" x14ac:dyDescent="0.25">
      <c r="A140" s="1">
        <v>139</v>
      </c>
      <c r="B140" t="s">
        <v>726</v>
      </c>
      <c r="C140" s="1">
        <f t="shared" si="2"/>
        <v>14</v>
      </c>
      <c r="U140" s="1">
        <v>14</v>
      </c>
      <c r="AY140" s="1"/>
      <c r="AZ140" s="1"/>
    </row>
    <row r="141" spans="1:52" x14ac:dyDescent="0.25">
      <c r="A141" s="1">
        <v>140</v>
      </c>
      <c r="B141" t="s">
        <v>689</v>
      </c>
      <c r="C141" s="1">
        <f t="shared" si="2"/>
        <v>14</v>
      </c>
      <c r="Y141" s="1">
        <v>14</v>
      </c>
      <c r="AY141" s="1"/>
      <c r="AZ141" s="1"/>
    </row>
    <row r="142" spans="1:52" x14ac:dyDescent="0.25">
      <c r="A142" s="1">
        <v>141</v>
      </c>
      <c r="B142" t="s">
        <v>690</v>
      </c>
      <c r="C142" s="1">
        <f t="shared" si="2"/>
        <v>14</v>
      </c>
      <c r="Y142" s="1">
        <v>14</v>
      </c>
      <c r="AY142" s="1"/>
      <c r="AZ142" s="1"/>
    </row>
    <row r="143" spans="1:52" x14ac:dyDescent="0.25">
      <c r="A143" s="1">
        <v>142</v>
      </c>
      <c r="B143" t="s">
        <v>601</v>
      </c>
      <c r="C143" s="1">
        <f t="shared" si="2"/>
        <v>14</v>
      </c>
      <c r="AQ143" s="1">
        <v>14</v>
      </c>
      <c r="AY143" s="1"/>
      <c r="AZ143" s="1"/>
    </row>
    <row r="144" spans="1:52" x14ac:dyDescent="0.25">
      <c r="A144" s="1">
        <v>143</v>
      </c>
      <c r="B144" t="s">
        <v>588</v>
      </c>
      <c r="C144" s="1">
        <f t="shared" si="2"/>
        <v>14</v>
      </c>
      <c r="AT144" s="1">
        <v>14</v>
      </c>
      <c r="AY144" s="1"/>
      <c r="AZ144" s="1"/>
    </row>
    <row r="145" spans="1:52" x14ac:dyDescent="0.25">
      <c r="A145" s="1">
        <v>144</v>
      </c>
      <c r="B145" t="s">
        <v>566</v>
      </c>
      <c r="C145" s="1">
        <f t="shared" si="2"/>
        <v>14</v>
      </c>
      <c r="AX145" s="1">
        <v>14</v>
      </c>
      <c r="AY145" s="1"/>
      <c r="AZ145" s="1"/>
    </row>
    <row r="146" spans="1:52" x14ac:dyDescent="0.25">
      <c r="A146" s="1">
        <v>145</v>
      </c>
      <c r="B146" t="s">
        <v>645</v>
      </c>
      <c r="C146" s="1">
        <f t="shared" si="2"/>
        <v>14</v>
      </c>
      <c r="AH146" s="1">
        <v>14</v>
      </c>
      <c r="AY146" s="1"/>
      <c r="AZ146" s="1"/>
    </row>
    <row r="147" spans="1:52" x14ac:dyDescent="0.25">
      <c r="A147" s="1">
        <v>146</v>
      </c>
      <c r="B147" t="s">
        <v>650</v>
      </c>
      <c r="C147" s="1">
        <f t="shared" si="2"/>
        <v>14</v>
      </c>
      <c r="AG147" s="1">
        <v>14</v>
      </c>
      <c r="AY147" s="1"/>
      <c r="AZ147" s="1"/>
    </row>
    <row r="148" spans="1:52" x14ac:dyDescent="0.25">
      <c r="A148" s="1">
        <v>147</v>
      </c>
      <c r="B148" t="s">
        <v>695</v>
      </c>
      <c r="C148" s="1">
        <f t="shared" si="2"/>
        <v>14</v>
      </c>
      <c r="V148" s="1">
        <v>14</v>
      </c>
      <c r="AY148" s="1"/>
      <c r="AZ148" s="1"/>
    </row>
    <row r="149" spans="1:52" x14ac:dyDescent="0.25">
      <c r="A149" s="1">
        <v>148</v>
      </c>
      <c r="B149" t="s">
        <v>703</v>
      </c>
      <c r="C149" s="1">
        <f t="shared" si="2"/>
        <v>14</v>
      </c>
      <c r="W149" s="1">
        <v>14</v>
      </c>
      <c r="AY149" s="1"/>
      <c r="AZ149" s="1"/>
    </row>
    <row r="150" spans="1:52" x14ac:dyDescent="0.25">
      <c r="A150" s="1">
        <v>149</v>
      </c>
      <c r="B150" t="s">
        <v>787</v>
      </c>
      <c r="C150" s="1">
        <f t="shared" si="2"/>
        <v>13</v>
      </c>
      <c r="F150" s="1">
        <v>13</v>
      </c>
      <c r="AY150" s="1"/>
      <c r="AZ150" s="1"/>
    </row>
    <row r="151" spans="1:52" x14ac:dyDescent="0.25">
      <c r="A151" s="1">
        <v>150</v>
      </c>
      <c r="B151" t="s">
        <v>711</v>
      </c>
      <c r="C151" s="1">
        <f t="shared" si="2"/>
        <v>13</v>
      </c>
      <c r="T151" s="1">
        <v>13</v>
      </c>
      <c r="AE151" s="39"/>
      <c r="AO151" s="39"/>
      <c r="AY151" s="1"/>
      <c r="AZ151" s="1"/>
    </row>
    <row r="152" spans="1:52" x14ac:dyDescent="0.25">
      <c r="A152" s="1">
        <v>151</v>
      </c>
      <c r="B152" t="s">
        <v>577</v>
      </c>
      <c r="C152" s="1">
        <f t="shared" si="2"/>
        <v>13</v>
      </c>
      <c r="AV152" s="1">
        <v>13</v>
      </c>
      <c r="AY152" s="1"/>
      <c r="AZ152" s="1"/>
    </row>
    <row r="153" spans="1:52" x14ac:dyDescent="0.25">
      <c r="A153" s="1">
        <v>152</v>
      </c>
      <c r="B153" t="s">
        <v>567</v>
      </c>
      <c r="C153" s="1">
        <f t="shared" si="2"/>
        <v>13</v>
      </c>
      <c r="AX153" s="1">
        <v>13</v>
      </c>
      <c r="AY153" s="1"/>
      <c r="AZ153" s="1"/>
    </row>
    <row r="154" spans="1:52" x14ac:dyDescent="0.25">
      <c r="A154" s="1">
        <v>153</v>
      </c>
      <c r="B154" t="s">
        <v>646</v>
      </c>
      <c r="C154" s="1">
        <f t="shared" si="2"/>
        <v>13</v>
      </c>
      <c r="AH154" s="1">
        <v>13</v>
      </c>
      <c r="AY154" s="1"/>
      <c r="AZ154" s="1"/>
    </row>
    <row r="155" spans="1:52" x14ac:dyDescent="0.25">
      <c r="A155" s="1">
        <v>154</v>
      </c>
      <c r="B155" t="s">
        <v>675</v>
      </c>
      <c r="C155" s="1">
        <f t="shared" si="2"/>
        <v>13</v>
      </c>
      <c r="AA155" s="1">
        <v>13</v>
      </c>
      <c r="AY155" s="1"/>
      <c r="AZ155" s="1"/>
    </row>
    <row r="156" spans="1:52" x14ac:dyDescent="0.25">
      <c r="A156" s="1">
        <v>155</v>
      </c>
      <c r="B156" t="s">
        <v>768</v>
      </c>
      <c r="C156" s="1">
        <f t="shared" si="2"/>
        <v>12</v>
      </c>
      <c r="J156" s="1">
        <v>12</v>
      </c>
      <c r="AH156" s="39"/>
      <c r="AY156" s="1"/>
      <c r="AZ156" s="1"/>
    </row>
    <row r="157" spans="1:52" x14ac:dyDescent="0.25">
      <c r="A157" s="1">
        <v>156</v>
      </c>
      <c r="B157" t="s">
        <v>769</v>
      </c>
      <c r="C157" s="1">
        <f t="shared" si="2"/>
        <v>12</v>
      </c>
      <c r="J157" s="1">
        <v>12</v>
      </c>
      <c r="AH157" s="39"/>
      <c r="AY157" s="1"/>
      <c r="AZ157" s="1"/>
    </row>
    <row r="158" spans="1:52" x14ac:dyDescent="0.25">
      <c r="A158" s="1">
        <v>157</v>
      </c>
      <c r="B158" t="s">
        <v>753</v>
      </c>
      <c r="C158" s="1">
        <f t="shared" si="2"/>
        <v>12</v>
      </c>
      <c r="O158" s="1">
        <v>12</v>
      </c>
      <c r="AY158" s="1"/>
      <c r="AZ158" s="1"/>
    </row>
    <row r="159" spans="1:52" x14ac:dyDescent="0.25">
      <c r="A159" s="1">
        <v>158</v>
      </c>
      <c r="B159" t="s">
        <v>739</v>
      </c>
      <c r="C159" s="1">
        <f t="shared" si="2"/>
        <v>12</v>
      </c>
      <c r="Q159" s="1">
        <v>12</v>
      </c>
      <c r="AY159" s="1"/>
      <c r="AZ159" s="1"/>
    </row>
    <row r="160" spans="1:52" x14ac:dyDescent="0.25">
      <c r="A160" s="1">
        <v>159</v>
      </c>
      <c r="B160" t="s">
        <v>743</v>
      </c>
      <c r="C160" s="1">
        <f t="shared" si="2"/>
        <v>12</v>
      </c>
      <c r="Q160" s="1">
        <v>12</v>
      </c>
      <c r="AY160" s="1"/>
      <c r="AZ160" s="1"/>
    </row>
    <row r="161" spans="1:52" x14ac:dyDescent="0.25">
      <c r="A161" s="1">
        <v>160</v>
      </c>
      <c r="B161" t="s">
        <v>723</v>
      </c>
      <c r="C161" s="1">
        <f t="shared" si="2"/>
        <v>12</v>
      </c>
      <c r="U161" s="1">
        <v>12</v>
      </c>
      <c r="AY161" s="1"/>
      <c r="AZ161" s="1"/>
    </row>
    <row r="162" spans="1:52" x14ac:dyDescent="0.25">
      <c r="A162" s="1">
        <v>161</v>
      </c>
      <c r="B162" t="s">
        <v>715</v>
      </c>
      <c r="C162" s="1">
        <f t="shared" si="2"/>
        <v>12</v>
      </c>
      <c r="U162" s="1">
        <v>12</v>
      </c>
      <c r="AE162" s="39"/>
      <c r="AO162" s="39"/>
      <c r="AY162" s="1"/>
      <c r="AZ162" s="1"/>
    </row>
    <row r="163" spans="1:52" x14ac:dyDescent="0.25">
      <c r="A163" s="1">
        <v>162</v>
      </c>
      <c r="B163" t="s">
        <v>254</v>
      </c>
      <c r="C163" s="1">
        <f t="shared" si="2"/>
        <v>11</v>
      </c>
      <c r="M163" s="1">
        <v>11</v>
      </c>
      <c r="AY163" s="1"/>
      <c r="AZ163" s="1"/>
    </row>
    <row r="164" spans="1:52" x14ac:dyDescent="0.25">
      <c r="A164" s="1">
        <v>163</v>
      </c>
      <c r="B164" t="s">
        <v>724</v>
      </c>
      <c r="C164" s="1">
        <f t="shared" si="2"/>
        <v>11</v>
      </c>
      <c r="U164" s="1">
        <v>11</v>
      </c>
      <c r="AY164" s="1"/>
      <c r="AZ164" s="1"/>
    </row>
    <row r="165" spans="1:52" x14ac:dyDescent="0.25">
      <c r="A165" s="1">
        <v>164</v>
      </c>
      <c r="B165" t="s">
        <v>725</v>
      </c>
      <c r="C165" s="1">
        <f t="shared" si="2"/>
        <v>11</v>
      </c>
      <c r="U165" s="1">
        <v>11</v>
      </c>
      <c r="AY165" s="1"/>
      <c r="AZ165" s="1"/>
    </row>
    <row r="166" spans="1:52" x14ac:dyDescent="0.25">
      <c r="A166" s="1">
        <v>165</v>
      </c>
      <c r="B166" t="s">
        <v>691</v>
      </c>
      <c r="C166" s="1">
        <f t="shared" si="2"/>
        <v>11</v>
      </c>
      <c r="Y166" s="1">
        <v>11</v>
      </c>
      <c r="AY166" s="1"/>
      <c r="AZ166" s="1"/>
    </row>
    <row r="167" spans="1:52" x14ac:dyDescent="0.25">
      <c r="A167" s="1">
        <v>166</v>
      </c>
      <c r="B167" t="s">
        <v>207</v>
      </c>
      <c r="C167" s="1">
        <f t="shared" si="2"/>
        <v>11</v>
      </c>
      <c r="AU167" s="1">
        <v>11</v>
      </c>
      <c r="AY167" s="1"/>
      <c r="AZ167" s="1"/>
    </row>
    <row r="168" spans="1:52" x14ac:dyDescent="0.25">
      <c r="A168" s="1">
        <v>167</v>
      </c>
      <c r="B168" t="s">
        <v>697</v>
      </c>
      <c r="C168" s="1">
        <f t="shared" si="2"/>
        <v>11</v>
      </c>
      <c r="V168" s="1">
        <v>11</v>
      </c>
      <c r="AY168" s="1"/>
      <c r="AZ168" s="1"/>
    </row>
    <row r="169" spans="1:52" x14ac:dyDescent="0.25">
      <c r="A169" s="1">
        <v>168</v>
      </c>
      <c r="B169" t="s">
        <v>698</v>
      </c>
      <c r="C169" s="1">
        <f t="shared" si="2"/>
        <v>11</v>
      </c>
      <c r="V169" s="1">
        <v>11</v>
      </c>
      <c r="AY169" s="1"/>
      <c r="AZ169" s="1"/>
    </row>
    <row r="170" spans="1:52" x14ac:dyDescent="0.25">
      <c r="A170" s="1">
        <v>169</v>
      </c>
      <c r="B170" t="s">
        <v>770</v>
      </c>
      <c r="C170" s="1">
        <f t="shared" si="2"/>
        <v>10</v>
      </c>
      <c r="J170" s="1">
        <v>10</v>
      </c>
      <c r="AH170" s="39"/>
      <c r="AY170" s="1"/>
      <c r="AZ170" s="1"/>
    </row>
    <row r="171" spans="1:52" x14ac:dyDescent="0.25">
      <c r="A171" s="1">
        <v>170</v>
      </c>
      <c r="B171" t="s">
        <v>727</v>
      </c>
      <c r="C171" s="1">
        <f t="shared" si="2"/>
        <v>10</v>
      </c>
      <c r="U171" s="1">
        <v>10</v>
      </c>
      <c r="AY171" s="1"/>
      <c r="AZ171" s="1"/>
    </row>
    <row r="172" spans="1:52" x14ac:dyDescent="0.25">
      <c r="A172" s="1">
        <v>171</v>
      </c>
      <c r="B172" t="s">
        <v>585</v>
      </c>
      <c r="C172" s="1">
        <f t="shared" si="2"/>
        <v>10</v>
      </c>
      <c r="AT172" s="1">
        <v>10</v>
      </c>
      <c r="AY172" s="1"/>
      <c r="AZ172" s="1"/>
    </row>
    <row r="173" spans="1:52" x14ac:dyDescent="0.25">
      <c r="A173" s="1">
        <v>172</v>
      </c>
      <c r="B173" t="s">
        <v>552</v>
      </c>
      <c r="C173" s="1">
        <f t="shared" si="2"/>
        <v>10</v>
      </c>
      <c r="AY173" s="1"/>
      <c r="AZ173" s="1">
        <v>10</v>
      </c>
    </row>
    <row r="174" spans="1:52" x14ac:dyDescent="0.25">
      <c r="A174" s="1">
        <v>173</v>
      </c>
      <c r="B174" t="s">
        <v>604</v>
      </c>
      <c r="C174" s="1">
        <f t="shared" si="2"/>
        <v>10</v>
      </c>
      <c r="AQ174" s="1">
        <v>10</v>
      </c>
      <c r="AY174" s="1"/>
      <c r="AZ174" s="1"/>
    </row>
    <row r="175" spans="1:52" x14ac:dyDescent="0.25">
      <c r="A175" s="1">
        <v>174</v>
      </c>
      <c r="B175" t="s">
        <v>605</v>
      </c>
      <c r="C175" s="1">
        <f t="shared" si="2"/>
        <v>10</v>
      </c>
      <c r="AQ175" s="1">
        <v>10</v>
      </c>
      <c r="AY175" s="1"/>
      <c r="AZ175" s="1"/>
    </row>
    <row r="176" spans="1:52" x14ac:dyDescent="0.25">
      <c r="A176" s="1">
        <v>175</v>
      </c>
      <c r="B176" t="s">
        <v>608</v>
      </c>
      <c r="C176" s="1">
        <f t="shared" si="2"/>
        <v>10</v>
      </c>
      <c r="AP176" s="1">
        <v>10</v>
      </c>
      <c r="AY176" s="1"/>
      <c r="AZ176" s="1"/>
    </row>
    <row r="177" spans="1:52" x14ac:dyDescent="0.25">
      <c r="A177" s="1">
        <v>176</v>
      </c>
      <c r="B177" s="54" t="s">
        <v>628</v>
      </c>
      <c r="C177" s="1">
        <f t="shared" si="2"/>
        <v>10</v>
      </c>
      <c r="AL177" s="1">
        <v>10</v>
      </c>
      <c r="AY177" s="1"/>
      <c r="AZ177" s="1"/>
    </row>
    <row r="178" spans="1:52" x14ac:dyDescent="0.25">
      <c r="A178" s="1">
        <v>177</v>
      </c>
      <c r="B178" t="s">
        <v>653</v>
      </c>
      <c r="C178" s="1">
        <f t="shared" si="2"/>
        <v>10</v>
      </c>
      <c r="AI178" s="1">
        <v>10</v>
      </c>
      <c r="AY178" s="1"/>
      <c r="AZ178" s="1"/>
    </row>
    <row r="179" spans="1:52" x14ac:dyDescent="0.25">
      <c r="A179" s="1">
        <v>178</v>
      </c>
      <c r="B179" t="s">
        <v>788</v>
      </c>
      <c r="C179" s="1">
        <f t="shared" si="2"/>
        <v>9</v>
      </c>
      <c r="F179" s="1">
        <v>9</v>
      </c>
      <c r="AY179" s="1"/>
      <c r="AZ179" s="1"/>
    </row>
    <row r="180" spans="1:52" x14ac:dyDescent="0.25">
      <c r="A180" s="1">
        <v>179</v>
      </c>
      <c r="B180" t="s">
        <v>789</v>
      </c>
      <c r="C180" s="1">
        <f t="shared" si="2"/>
        <v>9</v>
      </c>
      <c r="F180" s="1">
        <v>9</v>
      </c>
      <c r="AY180" s="1"/>
      <c r="AZ180" s="1"/>
    </row>
    <row r="181" spans="1:52" x14ac:dyDescent="0.25">
      <c r="A181" s="1">
        <v>180</v>
      </c>
      <c r="B181" t="s">
        <v>747</v>
      </c>
      <c r="C181" s="1">
        <f t="shared" si="2"/>
        <v>9</v>
      </c>
      <c r="P181" s="1">
        <v>9</v>
      </c>
      <c r="AY181" s="1"/>
      <c r="AZ181" s="1"/>
    </row>
    <row r="182" spans="1:52" x14ac:dyDescent="0.25">
      <c r="A182" s="1">
        <v>181</v>
      </c>
      <c r="B182" t="s">
        <v>712</v>
      </c>
      <c r="C182" s="1">
        <f t="shared" si="2"/>
        <v>9</v>
      </c>
      <c r="T182" s="1">
        <v>9</v>
      </c>
      <c r="AE182" s="39"/>
      <c r="AO182" s="39"/>
      <c r="AY182" s="1"/>
      <c r="AZ182" s="1"/>
    </row>
    <row r="183" spans="1:52" x14ac:dyDescent="0.25">
      <c r="A183" s="1">
        <v>182</v>
      </c>
      <c r="B183" t="s">
        <v>692</v>
      </c>
      <c r="C183" s="1">
        <f t="shared" si="2"/>
        <v>9</v>
      </c>
      <c r="Y183" s="1">
        <v>9</v>
      </c>
      <c r="AY183" s="1"/>
      <c r="AZ183" s="1"/>
    </row>
    <row r="184" spans="1:52" x14ac:dyDescent="0.25">
      <c r="A184" s="1">
        <v>183</v>
      </c>
      <c r="B184" t="s">
        <v>667</v>
      </c>
      <c r="C184" s="1">
        <f t="shared" si="2"/>
        <v>9</v>
      </c>
      <c r="AB184" s="1">
        <v>9</v>
      </c>
      <c r="AY184" s="1"/>
      <c r="AZ184" s="1"/>
    </row>
    <row r="185" spans="1:52" x14ac:dyDescent="0.25">
      <c r="A185" s="1">
        <v>184</v>
      </c>
      <c r="B185" t="s">
        <v>679</v>
      </c>
      <c r="C185" s="1">
        <f t="shared" si="2"/>
        <v>9</v>
      </c>
      <c r="Z185" s="1">
        <v>9</v>
      </c>
      <c r="AY185" s="1"/>
      <c r="AZ185" s="1"/>
    </row>
    <row r="186" spans="1:52" x14ac:dyDescent="0.25">
      <c r="A186" s="1">
        <v>185</v>
      </c>
      <c r="B186" t="s">
        <v>783</v>
      </c>
      <c r="C186" s="1">
        <f t="shared" si="2"/>
        <v>8</v>
      </c>
      <c r="H186" s="1">
        <v>8</v>
      </c>
      <c r="AY186" s="1"/>
      <c r="AZ186" s="1"/>
    </row>
    <row r="187" spans="1:52" x14ac:dyDescent="0.25">
      <c r="A187" s="1">
        <v>186</v>
      </c>
      <c r="B187" t="s">
        <v>607</v>
      </c>
      <c r="C187" s="1">
        <f t="shared" si="2"/>
        <v>8</v>
      </c>
      <c r="AP187" s="1">
        <v>8</v>
      </c>
      <c r="AY187" s="1"/>
      <c r="AZ187" s="1"/>
    </row>
    <row r="188" spans="1:52" x14ac:dyDescent="0.25">
      <c r="A188" s="1">
        <v>187</v>
      </c>
      <c r="B188" t="s">
        <v>639</v>
      </c>
      <c r="C188" s="1">
        <f t="shared" si="2"/>
        <v>8</v>
      </c>
      <c r="AJ188" s="1">
        <v>8</v>
      </c>
      <c r="AY188" s="1"/>
      <c r="AZ188" s="1"/>
    </row>
    <row r="189" spans="1:52" x14ac:dyDescent="0.25">
      <c r="A189" s="1">
        <v>188</v>
      </c>
      <c r="B189" t="s">
        <v>758</v>
      </c>
      <c r="C189" s="1">
        <f t="shared" si="2"/>
        <v>7</v>
      </c>
      <c r="M189" s="1">
        <v>7</v>
      </c>
      <c r="AY189" s="1"/>
      <c r="AZ189" s="1"/>
    </row>
    <row r="190" spans="1:52" x14ac:dyDescent="0.25">
      <c r="A190" s="1">
        <v>189</v>
      </c>
      <c r="B190" t="s">
        <v>790</v>
      </c>
      <c r="C190" s="1">
        <f t="shared" si="2"/>
        <v>6</v>
      </c>
      <c r="F190" s="1">
        <v>6</v>
      </c>
      <c r="AY190" s="1"/>
      <c r="AZ190" s="1"/>
    </row>
    <row r="191" spans="1:52" x14ac:dyDescent="0.25">
      <c r="A191" s="1">
        <v>190</v>
      </c>
      <c r="B191" t="s">
        <v>728</v>
      </c>
      <c r="C191" s="1">
        <f t="shared" si="2"/>
        <v>6</v>
      </c>
      <c r="U191" s="1">
        <v>6</v>
      </c>
      <c r="AY191" s="1"/>
      <c r="AZ191" s="1"/>
    </row>
    <row r="192" spans="1:52" x14ac:dyDescent="0.25">
      <c r="A192" s="1">
        <v>191</v>
      </c>
      <c r="B192" t="s">
        <v>713</v>
      </c>
      <c r="C192" s="1">
        <f t="shared" si="2"/>
        <v>6</v>
      </c>
      <c r="U192" s="1">
        <v>6</v>
      </c>
      <c r="AE192" s="39"/>
      <c r="AO192" s="39"/>
      <c r="AY192" s="1"/>
      <c r="AZ192" s="1"/>
    </row>
    <row r="193" spans="1:52" x14ac:dyDescent="0.25">
      <c r="A193" s="1">
        <v>192</v>
      </c>
      <c r="B193" t="s">
        <v>683</v>
      </c>
      <c r="C193" s="1">
        <f t="shared" si="2"/>
        <v>6</v>
      </c>
      <c r="X193" s="1">
        <v>6</v>
      </c>
      <c r="AY193" s="1"/>
      <c r="AZ193" s="1"/>
    </row>
    <row r="194" spans="1:52" x14ac:dyDescent="0.25">
      <c r="A194" s="1">
        <v>193</v>
      </c>
      <c r="B194" t="s">
        <v>578</v>
      </c>
      <c r="C194" s="1">
        <f t="shared" ref="C194:C205" si="3">SUM(D194:AZ194)</f>
        <v>6</v>
      </c>
      <c r="AV194" s="1">
        <v>6</v>
      </c>
      <c r="AY194" s="1"/>
      <c r="AZ194" s="1"/>
    </row>
    <row r="195" spans="1:52" x14ac:dyDescent="0.25">
      <c r="A195" s="1">
        <v>194</v>
      </c>
      <c r="B195" t="s">
        <v>625</v>
      </c>
      <c r="C195" s="1">
        <f t="shared" si="3"/>
        <v>6</v>
      </c>
      <c r="AN195" s="1">
        <v>6</v>
      </c>
      <c r="AY195" s="1"/>
      <c r="AZ195" s="1"/>
    </row>
    <row r="196" spans="1:52" x14ac:dyDescent="0.25">
      <c r="A196" s="1">
        <v>195</v>
      </c>
      <c r="B196" t="s">
        <v>631</v>
      </c>
      <c r="C196" s="1">
        <f t="shared" si="3"/>
        <v>6</v>
      </c>
      <c r="AM196" s="1">
        <v>6</v>
      </c>
      <c r="AY196" s="1"/>
      <c r="AZ196" s="1"/>
    </row>
    <row r="197" spans="1:52" x14ac:dyDescent="0.25">
      <c r="A197" s="1">
        <v>196</v>
      </c>
      <c r="B197" t="s">
        <v>635</v>
      </c>
      <c r="C197" s="1">
        <f t="shared" si="3"/>
        <v>6</v>
      </c>
      <c r="AK197" s="1">
        <v>6</v>
      </c>
      <c r="AY197" s="1"/>
      <c r="AZ197" s="1"/>
    </row>
    <row r="198" spans="1:52" x14ac:dyDescent="0.25">
      <c r="A198" s="1">
        <v>197</v>
      </c>
      <c r="B198" t="s">
        <v>705</v>
      </c>
      <c r="C198" s="1">
        <f t="shared" si="3"/>
        <v>5</v>
      </c>
      <c r="W198" s="1">
        <v>5</v>
      </c>
      <c r="AY198" s="1"/>
      <c r="AZ198" s="1"/>
    </row>
    <row r="199" spans="1:52" x14ac:dyDescent="0.25">
      <c r="A199" s="1">
        <v>198</v>
      </c>
      <c r="B199" t="s">
        <v>117</v>
      </c>
      <c r="C199" s="1">
        <f t="shared" si="3"/>
        <v>4</v>
      </c>
      <c r="AL199" s="1">
        <v>4</v>
      </c>
      <c r="AY199" s="1"/>
      <c r="AZ199" s="1"/>
    </row>
    <row r="200" spans="1:52" x14ac:dyDescent="0.25">
      <c r="A200" s="1">
        <v>199</v>
      </c>
      <c r="B200" t="s">
        <v>700</v>
      </c>
      <c r="C200" s="1">
        <f t="shared" si="3"/>
        <v>4</v>
      </c>
      <c r="V200" s="1">
        <v>4</v>
      </c>
      <c r="AY200" s="1"/>
      <c r="AZ200" s="1"/>
    </row>
    <row r="201" spans="1:52" x14ac:dyDescent="0.25">
      <c r="A201" s="1">
        <v>200</v>
      </c>
      <c r="B201" t="s">
        <v>651</v>
      </c>
      <c r="C201" s="1">
        <f t="shared" si="3"/>
        <v>3</v>
      </c>
      <c r="AG201" s="1">
        <v>3</v>
      </c>
      <c r="AY201" s="1"/>
      <c r="AZ201" s="1"/>
    </row>
    <row r="202" spans="1:52" x14ac:dyDescent="0.25">
      <c r="A202" s="1">
        <v>201</v>
      </c>
      <c r="B202" t="s">
        <v>656</v>
      </c>
      <c r="C202" s="1">
        <f t="shared" si="3"/>
        <v>3</v>
      </c>
      <c r="AF202" s="1">
        <v>3</v>
      </c>
      <c r="AY202" s="1"/>
      <c r="AZ202" s="1"/>
    </row>
    <row r="203" spans="1:52" x14ac:dyDescent="0.25">
      <c r="A203" s="1">
        <v>202</v>
      </c>
      <c r="B203" t="s">
        <v>568</v>
      </c>
      <c r="C203" s="1">
        <f t="shared" si="3"/>
        <v>2</v>
      </c>
      <c r="AX203" s="1">
        <v>2</v>
      </c>
      <c r="AY203" s="1"/>
      <c r="AZ203" s="1"/>
    </row>
    <row r="204" spans="1:52" x14ac:dyDescent="0.25">
      <c r="A204" s="1">
        <v>203</v>
      </c>
      <c r="B204" t="s">
        <v>603</v>
      </c>
      <c r="C204" s="1">
        <f t="shared" si="3"/>
        <v>2</v>
      </c>
      <c r="AQ204" s="1">
        <v>2</v>
      </c>
      <c r="AY204" s="1"/>
      <c r="AZ204" s="1"/>
    </row>
    <row r="205" spans="1:52" x14ac:dyDescent="0.25">
      <c r="A205" s="1">
        <v>204</v>
      </c>
      <c r="B205" t="s">
        <v>657</v>
      </c>
      <c r="C205" s="1">
        <f t="shared" si="3"/>
        <v>1</v>
      </c>
      <c r="AF205" s="1">
        <v>1</v>
      </c>
      <c r="AY205" s="1"/>
      <c r="AZ205" s="1"/>
    </row>
    <row r="207" spans="1:52" x14ac:dyDescent="0.25">
      <c r="C207" s="1">
        <f>AVERAGE(G207:AZ207)</f>
        <v>19.239130434782609</v>
      </c>
      <c r="E207" s="1">
        <f>COUNT(Tabelle25[22.12.])</f>
        <v>19</v>
      </c>
      <c r="F207" s="1">
        <f>COUNT(Tabelle25[15.12.])</f>
        <v>18</v>
      </c>
      <c r="G207" s="1">
        <f>COUNT(Tabelle25[08.12.])</f>
        <v>21</v>
      </c>
      <c r="H207" s="1">
        <f>COUNT(Tabelle25[01.12.])</f>
        <v>18</v>
      </c>
      <c r="I207" s="1">
        <f>COUNT(Tabelle25[24.11.])</f>
        <v>18</v>
      </c>
      <c r="J207" s="1">
        <f>COUNT(Tabelle25[17.11.])</f>
        <v>18</v>
      </c>
      <c r="K207" s="1">
        <f>COUNT(Tabelle25[10.11.])</f>
        <v>16</v>
      </c>
      <c r="L207" s="1">
        <f>COUNT(Tabelle25[03.11.])</f>
        <v>19</v>
      </c>
      <c r="M207" s="1">
        <f>COUNT(Tabelle25[27.10.])</f>
        <v>17</v>
      </c>
      <c r="N207" s="1">
        <f>COUNT(Tabelle25[20.10.])</f>
        <v>19</v>
      </c>
      <c r="O207" s="1">
        <f>COUNT(Tabelle25[13.10.])</f>
        <v>19</v>
      </c>
      <c r="P207" s="1">
        <f>COUNT(Tabelle25[06.10.])</f>
        <v>19</v>
      </c>
      <c r="Q207" s="1">
        <f>COUNT(Tabelle25[29.09.])</f>
        <v>20</v>
      </c>
      <c r="R207" s="1">
        <f>COUNT(Tabelle25[22.09.])</f>
        <v>21</v>
      </c>
      <c r="S207" s="1">
        <f>COUNT(Tabelle25[08.09.])</f>
        <v>19</v>
      </c>
      <c r="T207" s="1">
        <f>COUNT(Tabelle25[01.09.])</f>
        <v>20</v>
      </c>
      <c r="U207" s="1">
        <f>COUNT(Tabelle25[25.08.])</f>
        <v>23</v>
      </c>
      <c r="V207" s="1">
        <f>COUNT(Tabelle25[18.08.])</f>
        <v>21</v>
      </c>
      <c r="W207" s="1">
        <f>COUNT(Tabelle25[11.08.])</f>
        <v>20</v>
      </c>
      <c r="X207" s="1">
        <f>COUNT(Tabelle25[04.08.])</f>
        <v>19</v>
      </c>
      <c r="Y207" s="1">
        <f>COUNT(Tabelle25[28.07.])</f>
        <v>24</v>
      </c>
      <c r="Z207" s="1">
        <f>COUNT(Tabelle25[21.07.])</f>
        <v>16</v>
      </c>
      <c r="AA207" s="1">
        <f>COUNT(Tabelle25[14.07.])</f>
        <v>19</v>
      </c>
      <c r="AB207" s="1">
        <f>COUNT(Tabelle25[07.07.])</f>
        <v>15</v>
      </c>
      <c r="AC207" s="1">
        <f>COUNT(Tabelle25[30.06.])</f>
        <v>16</v>
      </c>
      <c r="AD207" s="1">
        <f>COUNT(Tabelle25[23.06.])</f>
        <v>17</v>
      </c>
      <c r="AE207" s="1">
        <f>COUNT(Tabelle25[16.06.])</f>
        <v>20</v>
      </c>
      <c r="AF207" s="1">
        <f>COUNT(Tabelle25[09.06.])</f>
        <v>19</v>
      </c>
      <c r="AG207" s="1">
        <f>COUNT(Tabelle25[02.06.])</f>
        <v>20</v>
      </c>
      <c r="AH207" s="1">
        <f>COUNT(Tabelle25[26.05.])</f>
        <v>17</v>
      </c>
      <c r="AI207" s="1">
        <f>COUNT(Tabelle25[19.05.])</f>
        <v>21</v>
      </c>
      <c r="AJ207" s="1">
        <f>COUNT(Tabelle25[12.05.])</f>
        <v>20</v>
      </c>
      <c r="AK207" s="1">
        <f>COUNT(Tabelle25[05.05.])</f>
        <v>17</v>
      </c>
      <c r="AL207" s="1">
        <f>COUNT(Tabelle25[28.04.])</f>
        <v>20</v>
      </c>
      <c r="AM207" s="1">
        <f>COUNT(Tabelle25[21.04.])</f>
        <v>20</v>
      </c>
      <c r="AN207" s="1">
        <f>COUNT(Tabelle25[07.04.])</f>
        <v>23</v>
      </c>
      <c r="AO207" s="1">
        <f>COUNT(Tabelle25[31.03.])</f>
        <v>21</v>
      </c>
      <c r="AP207" s="1">
        <f>COUNT(Tabelle25[24.03.])</f>
        <v>18</v>
      </c>
      <c r="AQ207" s="1">
        <f>COUNT(Tabelle25[17.03.])</f>
        <v>22</v>
      </c>
      <c r="AR207" s="1">
        <f>COUNT(Tabelle25[10.03.])</f>
        <v>20</v>
      </c>
      <c r="AS207" s="1">
        <f>COUNT(Tabelle25[03.03.])</f>
        <v>22</v>
      </c>
      <c r="AT207" s="1">
        <f>COUNT(Tabelle25[24.02.])</f>
        <v>20</v>
      </c>
      <c r="AU207" s="1">
        <f>COUNT(Tabelle25[17.02.])</f>
        <v>17</v>
      </c>
      <c r="AV207" s="1">
        <f>COUNT(Tabelle25[10.02.])</f>
        <v>19</v>
      </c>
      <c r="AW207" s="1">
        <f>COUNT(Tabelle25[03.02.])</f>
        <v>19</v>
      </c>
      <c r="AX207" s="1">
        <f>COUNT(Tabelle25[27.01.])</f>
        <v>19</v>
      </c>
      <c r="AY207" s="1">
        <f>COUNT(Tabelle25[20.01.])</f>
        <v>19</v>
      </c>
      <c r="AZ207" s="1">
        <f>COUNT(Tabelle25[06.01.])</f>
        <v>18</v>
      </c>
    </row>
  </sheetData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247"/>
  <sheetViews>
    <sheetView zoomScale="85" zoomScaleNormal="85" workbookViewId="0">
      <selection activeCell="E247" sqref="E247"/>
    </sheetView>
  </sheetViews>
  <sheetFormatPr baseColWidth="10" defaultColWidth="9.140625" defaultRowHeight="15" x14ac:dyDescent="0.25"/>
  <cols>
    <col min="1" max="1" width="8.42578125" style="1" customWidth="1"/>
    <col min="2" max="2" width="28.85546875" customWidth="1"/>
    <col min="3" max="3" width="9.5703125" style="1" customWidth="1"/>
    <col min="4" max="4" width="11.5703125" style="1" bestFit="1" customWidth="1"/>
    <col min="5" max="15" width="6.85546875" style="1" customWidth="1"/>
    <col min="16" max="40" width="9.5703125" style="1" customWidth="1"/>
    <col min="41" max="43" width="8.85546875" style="1" bestFit="1" customWidth="1"/>
    <col min="44" max="50" width="9.28515625" style="1" customWidth="1"/>
    <col min="51" max="51" width="10.7109375" style="1" customWidth="1"/>
    <col min="52" max="54" width="9.140625" style="1"/>
  </cols>
  <sheetData>
    <row r="1" spans="1:56" s="26" customFormat="1" x14ac:dyDescent="0.25">
      <c r="A1" s="27" t="s">
        <v>0</v>
      </c>
      <c r="B1" s="26" t="s">
        <v>1</v>
      </c>
      <c r="C1" s="27" t="s">
        <v>2</v>
      </c>
      <c r="D1" s="27" t="s">
        <v>3</v>
      </c>
      <c r="E1" s="27" t="s">
        <v>541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28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15</v>
      </c>
      <c r="R1" s="27" t="s">
        <v>16</v>
      </c>
      <c r="S1" s="27" t="s">
        <v>17</v>
      </c>
      <c r="T1" s="27" t="s">
        <v>18</v>
      </c>
      <c r="U1" s="27" t="s">
        <v>19</v>
      </c>
      <c r="V1" s="27" t="s">
        <v>20</v>
      </c>
      <c r="W1" s="27" t="s">
        <v>21</v>
      </c>
      <c r="X1" s="27" t="s">
        <v>22</v>
      </c>
      <c r="Y1" s="27" t="s">
        <v>23</v>
      </c>
      <c r="Z1" s="27" t="s">
        <v>24</v>
      </c>
      <c r="AA1" s="27" t="s">
        <v>25</v>
      </c>
      <c r="AB1" s="27" t="s">
        <v>26</v>
      </c>
      <c r="AC1" s="27" t="s">
        <v>27</v>
      </c>
      <c r="AD1" s="27" t="s">
        <v>28</v>
      </c>
      <c r="AE1" s="27" t="s">
        <v>29</v>
      </c>
      <c r="AF1" s="27" t="s">
        <v>30</v>
      </c>
      <c r="AG1" s="27" t="s">
        <v>31</v>
      </c>
      <c r="AH1" s="27" t="s">
        <v>32</v>
      </c>
      <c r="AI1" s="28" t="s">
        <v>33</v>
      </c>
      <c r="AJ1" s="28" t="s">
        <v>34</v>
      </c>
      <c r="AK1" s="29" t="s">
        <v>35</v>
      </c>
      <c r="AL1" s="27" t="s">
        <v>36</v>
      </c>
      <c r="AM1" s="27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30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30" t="s">
        <v>51</v>
      </c>
      <c r="BB1" s="30" t="s">
        <v>52</v>
      </c>
      <c r="BC1" s="30" t="s">
        <v>53</v>
      </c>
      <c r="BD1" s="27" t="s">
        <v>54</v>
      </c>
    </row>
    <row r="2" spans="1:56" x14ac:dyDescent="0.25">
      <c r="A2" s="1">
        <v>1</v>
      </c>
      <c r="B2" t="s">
        <v>55</v>
      </c>
      <c r="C2" s="1">
        <f t="shared" ref="C2:C65" si="0">SUM(E2:BD2)</f>
        <v>1305</v>
      </c>
      <c r="D2" s="1">
        <f>COUNT(Tabelle2[[#This Row],[30.10.]:[bis 23.01.]])</f>
        <v>52</v>
      </c>
      <c r="E2" s="1">
        <v>42</v>
      </c>
      <c r="F2" s="1">
        <v>18</v>
      </c>
      <c r="G2" s="1">
        <v>28</v>
      </c>
      <c r="H2" s="1">
        <v>19</v>
      </c>
      <c r="I2" s="1">
        <v>21</v>
      </c>
      <c r="J2" s="1">
        <v>21</v>
      </c>
      <c r="K2" s="1">
        <v>27</v>
      </c>
      <c r="L2" s="1">
        <v>23</v>
      </c>
      <c r="M2" s="1">
        <v>24</v>
      </c>
      <c r="N2" s="1">
        <v>25</v>
      </c>
      <c r="O2" s="1">
        <v>27</v>
      </c>
      <c r="P2" s="1">
        <v>29</v>
      </c>
      <c r="Q2" s="1">
        <v>14</v>
      </c>
      <c r="R2" s="1">
        <v>24</v>
      </c>
      <c r="S2" s="1">
        <v>19</v>
      </c>
      <c r="T2" s="1">
        <v>31</v>
      </c>
      <c r="U2" s="1">
        <v>25</v>
      </c>
      <c r="V2" s="1">
        <v>17</v>
      </c>
      <c r="W2" s="1">
        <v>21</v>
      </c>
      <c r="X2" s="1">
        <v>20</v>
      </c>
      <c r="Y2" s="1">
        <v>35</v>
      </c>
      <c r="Z2" s="1">
        <v>23</v>
      </c>
      <c r="AA2" s="1">
        <v>24</v>
      </c>
      <c r="AB2" s="1">
        <v>22</v>
      </c>
      <c r="AC2" s="1">
        <v>22</v>
      </c>
      <c r="AD2" s="1">
        <v>25</v>
      </c>
      <c r="AE2" s="1">
        <v>20</v>
      </c>
      <c r="AF2" s="1">
        <v>24</v>
      </c>
      <c r="AG2" s="1">
        <v>19</v>
      </c>
      <c r="AH2" s="1">
        <v>28</v>
      </c>
      <c r="AI2" s="1">
        <v>23</v>
      </c>
      <c r="AJ2" s="1">
        <v>30</v>
      </c>
      <c r="AK2" s="1">
        <v>29</v>
      </c>
      <c r="AL2" s="1">
        <v>25</v>
      </c>
      <c r="AM2" s="1">
        <v>24</v>
      </c>
      <c r="AN2" s="1">
        <v>25</v>
      </c>
      <c r="AO2" s="1">
        <v>25</v>
      </c>
      <c r="AP2" s="1">
        <v>25</v>
      </c>
      <c r="AQ2" s="1">
        <v>28</v>
      </c>
      <c r="AR2" s="1">
        <v>25</v>
      </c>
      <c r="AS2" s="1">
        <v>17</v>
      </c>
      <c r="AT2" s="1">
        <v>17</v>
      </c>
      <c r="AU2" s="1">
        <v>20</v>
      </c>
      <c r="AV2" s="1">
        <v>35</v>
      </c>
      <c r="AW2" s="1">
        <v>22</v>
      </c>
      <c r="AX2" s="1">
        <v>30</v>
      </c>
      <c r="AY2" s="1">
        <v>24</v>
      </c>
      <c r="AZ2" s="1">
        <v>27</v>
      </c>
      <c r="BA2" s="1">
        <v>24</v>
      </c>
      <c r="BB2" s="1">
        <v>35</v>
      </c>
      <c r="BC2" s="1">
        <v>25</v>
      </c>
      <c r="BD2" s="1">
        <v>53</v>
      </c>
    </row>
    <row r="3" spans="1:56" x14ac:dyDescent="0.25">
      <c r="A3" s="1">
        <v>2</v>
      </c>
      <c r="B3" t="s">
        <v>56</v>
      </c>
      <c r="C3" s="1">
        <f t="shared" si="0"/>
        <v>1251</v>
      </c>
      <c r="D3" s="1">
        <f>COUNT(Tabelle2[[#This Row],[30.10.]:[bis 23.01.]])</f>
        <v>49</v>
      </c>
      <c r="E3" s="1">
        <v>46</v>
      </c>
      <c r="F3" s="1">
        <v>21</v>
      </c>
      <c r="G3" s="1">
        <v>22</v>
      </c>
      <c r="H3" s="1">
        <v>22</v>
      </c>
      <c r="I3" s="1">
        <v>23</v>
      </c>
      <c r="J3" s="1">
        <v>15</v>
      </c>
      <c r="K3" s="1">
        <v>25</v>
      </c>
      <c r="L3" s="1">
        <v>29</v>
      </c>
      <c r="N3" s="1">
        <v>21</v>
      </c>
      <c r="O3" s="1">
        <v>24</v>
      </c>
      <c r="P3" s="1">
        <v>26</v>
      </c>
      <c r="Q3" s="1">
        <v>9</v>
      </c>
      <c r="R3" s="1">
        <v>24</v>
      </c>
      <c r="S3" s="1">
        <v>19</v>
      </c>
      <c r="T3" s="1">
        <v>23</v>
      </c>
      <c r="U3" s="1">
        <v>23</v>
      </c>
      <c r="V3" s="1">
        <v>20</v>
      </c>
      <c r="W3" s="1">
        <v>23</v>
      </c>
      <c r="X3" s="1">
        <v>26</v>
      </c>
      <c r="Y3" s="1">
        <v>36</v>
      </c>
      <c r="Z3" s="1">
        <v>32</v>
      </c>
      <c r="AA3" s="1">
        <v>27</v>
      </c>
      <c r="AB3" s="1">
        <v>22</v>
      </c>
      <c r="AC3" s="1">
        <v>25</v>
      </c>
      <c r="AD3" s="1">
        <v>25</v>
      </c>
      <c r="AE3" s="1">
        <v>23</v>
      </c>
      <c r="AH3" s="1">
        <v>28</v>
      </c>
      <c r="AI3" s="1">
        <v>14</v>
      </c>
      <c r="AJ3" s="1">
        <v>29</v>
      </c>
      <c r="AK3" s="1">
        <v>28</v>
      </c>
      <c r="AL3" s="1">
        <v>30</v>
      </c>
      <c r="AM3" s="1">
        <v>24</v>
      </c>
      <c r="AN3" s="1">
        <v>23</v>
      </c>
      <c r="AO3" s="1">
        <v>27</v>
      </c>
      <c r="AP3" s="1">
        <v>21</v>
      </c>
      <c r="AQ3" s="1">
        <v>23</v>
      </c>
      <c r="AR3" s="1">
        <v>25</v>
      </c>
      <c r="AS3" s="1">
        <v>21</v>
      </c>
      <c r="AT3" s="1">
        <v>18</v>
      </c>
      <c r="AU3" s="1">
        <v>27</v>
      </c>
      <c r="AV3" s="1">
        <v>28</v>
      </c>
      <c r="AW3" s="1">
        <v>27</v>
      </c>
      <c r="AX3" s="1">
        <v>24</v>
      </c>
      <c r="AY3" s="1">
        <v>34</v>
      </c>
      <c r="AZ3" s="1">
        <v>24</v>
      </c>
      <c r="BA3" s="1">
        <v>25</v>
      </c>
      <c r="BB3" s="1">
        <v>36</v>
      </c>
      <c r="BC3" s="1">
        <v>27</v>
      </c>
      <c r="BD3" s="1">
        <v>57</v>
      </c>
    </row>
    <row r="4" spans="1:56" x14ac:dyDescent="0.25">
      <c r="A4" s="1">
        <v>3</v>
      </c>
      <c r="B4" t="s">
        <v>57</v>
      </c>
      <c r="C4" s="1">
        <f t="shared" si="0"/>
        <v>1193</v>
      </c>
      <c r="D4" s="1">
        <f>COUNT(Tabelle2[[#This Row],[30.10.]:[bis 23.01.]])</f>
        <v>52</v>
      </c>
      <c r="E4" s="1">
        <v>41</v>
      </c>
      <c r="F4" s="1">
        <v>22</v>
      </c>
      <c r="G4" s="1">
        <v>27</v>
      </c>
      <c r="H4" s="1">
        <v>21</v>
      </c>
      <c r="I4" s="1">
        <v>22</v>
      </c>
      <c r="J4" s="1">
        <v>25</v>
      </c>
      <c r="K4" s="1">
        <v>31</v>
      </c>
      <c r="L4" s="1">
        <v>25</v>
      </c>
      <c r="M4" s="1">
        <v>20</v>
      </c>
      <c r="N4" s="1">
        <v>19</v>
      </c>
      <c r="O4" s="1">
        <v>25</v>
      </c>
      <c r="P4" s="1">
        <v>28</v>
      </c>
      <c r="Q4" s="1">
        <v>12</v>
      </c>
      <c r="R4" s="1">
        <v>21</v>
      </c>
      <c r="S4" s="1">
        <v>25</v>
      </c>
      <c r="T4" s="1">
        <v>21</v>
      </c>
      <c r="U4" s="1">
        <v>28</v>
      </c>
      <c r="V4" s="1">
        <v>9</v>
      </c>
      <c r="W4" s="1">
        <v>17</v>
      </c>
      <c r="X4" s="1">
        <v>17</v>
      </c>
      <c r="Y4" s="1">
        <v>27</v>
      </c>
      <c r="Z4" s="1">
        <v>23</v>
      </c>
      <c r="AA4" s="1">
        <v>25</v>
      </c>
      <c r="AB4" s="1">
        <v>24</v>
      </c>
      <c r="AC4" s="1">
        <v>18</v>
      </c>
      <c r="AD4" s="1">
        <v>22</v>
      </c>
      <c r="AE4" s="1">
        <v>25</v>
      </c>
      <c r="AF4" s="1">
        <v>26</v>
      </c>
      <c r="AG4" s="1">
        <v>17</v>
      </c>
      <c r="AH4" s="1">
        <v>23</v>
      </c>
      <c r="AI4" s="1">
        <v>20</v>
      </c>
      <c r="AJ4" s="1">
        <v>22</v>
      </c>
      <c r="AK4" s="1">
        <v>26</v>
      </c>
      <c r="AL4" s="1">
        <v>25</v>
      </c>
      <c r="AM4" s="1">
        <v>17</v>
      </c>
      <c r="AN4" s="1">
        <v>22</v>
      </c>
      <c r="AO4" s="1">
        <v>24</v>
      </c>
      <c r="AP4" s="1">
        <v>26</v>
      </c>
      <c r="AQ4" s="1">
        <v>26</v>
      </c>
      <c r="AR4" s="1">
        <v>25</v>
      </c>
      <c r="AS4" s="1">
        <v>17</v>
      </c>
      <c r="AT4" s="1">
        <v>17</v>
      </c>
      <c r="AU4" s="1">
        <v>19</v>
      </c>
      <c r="AV4" s="1">
        <v>30</v>
      </c>
      <c r="AW4" s="1">
        <v>20</v>
      </c>
      <c r="AX4" s="1">
        <v>22</v>
      </c>
      <c r="AY4" s="1">
        <v>29</v>
      </c>
      <c r="AZ4" s="1">
        <v>18</v>
      </c>
      <c r="BA4" s="1">
        <v>21</v>
      </c>
      <c r="BB4" s="1">
        <v>18</v>
      </c>
      <c r="BC4" s="1">
        <v>24</v>
      </c>
      <c r="BD4" s="1">
        <v>39</v>
      </c>
    </row>
    <row r="5" spans="1:56" x14ac:dyDescent="0.25">
      <c r="A5" s="1">
        <v>4</v>
      </c>
      <c r="B5" t="s">
        <v>58</v>
      </c>
      <c r="C5" s="1">
        <f t="shared" si="0"/>
        <v>1186</v>
      </c>
      <c r="D5" s="1">
        <f>COUNT(Tabelle2[[#This Row],[30.10.]:[bis 23.01.]])</f>
        <v>52</v>
      </c>
      <c r="E5" s="1">
        <v>39</v>
      </c>
      <c r="F5" s="1">
        <v>18</v>
      </c>
      <c r="G5" s="1">
        <v>24</v>
      </c>
      <c r="H5" s="1">
        <v>22</v>
      </c>
      <c r="I5" s="1">
        <v>15</v>
      </c>
      <c r="J5" s="1">
        <v>26</v>
      </c>
      <c r="K5" s="1">
        <v>24</v>
      </c>
      <c r="L5" s="1">
        <v>22</v>
      </c>
      <c r="M5" s="1">
        <v>22</v>
      </c>
      <c r="N5" s="1">
        <v>17</v>
      </c>
      <c r="O5" s="1">
        <v>17</v>
      </c>
      <c r="P5" s="1">
        <v>33</v>
      </c>
      <c r="Q5" s="1">
        <v>13</v>
      </c>
      <c r="R5" s="1">
        <v>24</v>
      </c>
      <c r="S5" s="1">
        <v>19</v>
      </c>
      <c r="T5" s="1">
        <v>21</v>
      </c>
      <c r="U5" s="1">
        <v>26</v>
      </c>
      <c r="V5" s="1">
        <v>16</v>
      </c>
      <c r="W5" s="1">
        <v>20</v>
      </c>
      <c r="X5" s="1">
        <v>23</v>
      </c>
      <c r="Y5" s="1">
        <v>25</v>
      </c>
      <c r="Z5" s="1">
        <v>14</v>
      </c>
      <c r="AA5" s="1">
        <v>22</v>
      </c>
      <c r="AB5" s="1">
        <v>21</v>
      </c>
      <c r="AC5" s="1">
        <v>17</v>
      </c>
      <c r="AD5" s="1">
        <v>24</v>
      </c>
      <c r="AE5" s="1">
        <v>24</v>
      </c>
      <c r="AF5" s="1">
        <v>24</v>
      </c>
      <c r="AG5" s="1">
        <v>26</v>
      </c>
      <c r="AH5" s="1">
        <v>25</v>
      </c>
      <c r="AI5" s="1">
        <v>22</v>
      </c>
      <c r="AJ5" s="1">
        <v>27</v>
      </c>
      <c r="AK5" s="1">
        <v>28</v>
      </c>
      <c r="AL5" s="1">
        <v>29</v>
      </c>
      <c r="AM5" s="1">
        <v>13</v>
      </c>
      <c r="AN5" s="1">
        <v>25</v>
      </c>
      <c r="AO5" s="1">
        <v>25</v>
      </c>
      <c r="AP5" s="1">
        <v>17</v>
      </c>
      <c r="AQ5" s="1">
        <v>22</v>
      </c>
      <c r="AR5" s="1">
        <v>23</v>
      </c>
      <c r="AS5" s="1">
        <v>16</v>
      </c>
      <c r="AT5" s="1">
        <v>9</v>
      </c>
      <c r="AU5" s="1">
        <v>16</v>
      </c>
      <c r="AV5" s="1">
        <v>28</v>
      </c>
      <c r="AW5" s="1">
        <v>16</v>
      </c>
      <c r="AX5" s="1">
        <v>29</v>
      </c>
      <c r="AY5" s="1">
        <v>36</v>
      </c>
      <c r="AZ5" s="1">
        <v>24</v>
      </c>
      <c r="BA5" s="1">
        <v>16</v>
      </c>
      <c r="BB5" s="1">
        <v>31</v>
      </c>
      <c r="BC5" s="1">
        <v>29</v>
      </c>
      <c r="BD5" s="1">
        <v>42</v>
      </c>
    </row>
    <row r="6" spans="1:56" x14ac:dyDescent="0.25">
      <c r="A6" s="1">
        <v>5</v>
      </c>
      <c r="B6" t="s">
        <v>59</v>
      </c>
      <c r="C6" s="1">
        <f t="shared" si="0"/>
        <v>1116</v>
      </c>
      <c r="D6" s="1">
        <f>COUNT(Tabelle2[[#This Row],[30.10.]:[bis 23.01.]])</f>
        <v>52</v>
      </c>
      <c r="E6" s="1">
        <v>36</v>
      </c>
      <c r="F6" s="1">
        <v>22</v>
      </c>
      <c r="G6" s="1">
        <v>19</v>
      </c>
      <c r="H6" s="1">
        <v>14</v>
      </c>
      <c r="I6" s="1">
        <v>18</v>
      </c>
      <c r="J6" s="1">
        <v>10</v>
      </c>
      <c r="K6" s="1">
        <v>23</v>
      </c>
      <c r="L6" s="1">
        <v>8</v>
      </c>
      <c r="M6" s="1">
        <v>13</v>
      </c>
      <c r="N6" s="1">
        <v>14</v>
      </c>
      <c r="O6" s="1">
        <v>25</v>
      </c>
      <c r="P6" s="1">
        <v>29</v>
      </c>
      <c r="Q6" s="1">
        <v>11</v>
      </c>
      <c r="R6" s="1">
        <v>20</v>
      </c>
      <c r="S6" s="1">
        <v>12</v>
      </c>
      <c r="T6" s="1">
        <v>23</v>
      </c>
      <c r="U6" s="1">
        <v>24</v>
      </c>
      <c r="V6" s="1">
        <v>11</v>
      </c>
      <c r="W6" s="1">
        <v>23</v>
      </c>
      <c r="X6" s="1">
        <v>27</v>
      </c>
      <c r="Y6" s="1">
        <v>24</v>
      </c>
      <c r="Z6" s="1">
        <v>29</v>
      </c>
      <c r="AA6" s="1">
        <v>22</v>
      </c>
      <c r="AB6" s="1">
        <v>14</v>
      </c>
      <c r="AC6" s="1">
        <v>18</v>
      </c>
      <c r="AD6" s="1">
        <v>20</v>
      </c>
      <c r="AE6" s="1">
        <v>25</v>
      </c>
      <c r="AF6" s="1">
        <v>27</v>
      </c>
      <c r="AG6" s="1">
        <v>20</v>
      </c>
      <c r="AH6" s="1">
        <v>34</v>
      </c>
      <c r="AI6" s="1">
        <v>23</v>
      </c>
      <c r="AJ6" s="1">
        <v>19</v>
      </c>
      <c r="AK6" s="1">
        <v>29</v>
      </c>
      <c r="AL6" s="1">
        <v>24</v>
      </c>
      <c r="AM6" s="1">
        <v>21</v>
      </c>
      <c r="AN6" s="1">
        <v>15</v>
      </c>
      <c r="AO6" s="1">
        <v>18</v>
      </c>
      <c r="AP6" s="1">
        <v>24</v>
      </c>
      <c r="AQ6" s="1">
        <v>19</v>
      </c>
      <c r="AR6" s="1">
        <v>20</v>
      </c>
      <c r="AS6" s="1">
        <v>20</v>
      </c>
      <c r="AT6" s="1">
        <v>11</v>
      </c>
      <c r="AU6" s="1">
        <v>19</v>
      </c>
      <c r="AV6" s="1">
        <v>27</v>
      </c>
      <c r="AW6" s="1">
        <v>27</v>
      </c>
      <c r="AX6" s="1">
        <v>22</v>
      </c>
      <c r="AY6" s="1">
        <v>31</v>
      </c>
      <c r="AZ6" s="1">
        <v>24</v>
      </c>
      <c r="BA6" s="1">
        <v>17</v>
      </c>
      <c r="BB6" s="1">
        <v>32</v>
      </c>
      <c r="BC6" s="1">
        <v>22</v>
      </c>
      <c r="BD6" s="1">
        <v>37</v>
      </c>
    </row>
    <row r="7" spans="1:56" x14ac:dyDescent="0.25">
      <c r="A7" s="1">
        <v>6</v>
      </c>
      <c r="B7" t="s">
        <v>60</v>
      </c>
      <c r="C7" s="1">
        <f t="shared" si="0"/>
        <v>1055</v>
      </c>
      <c r="D7" s="1">
        <f>COUNT(Tabelle2[[#This Row],[30.10.]:[bis 23.01.]])</f>
        <v>49</v>
      </c>
      <c r="E7" s="1">
        <v>34</v>
      </c>
      <c r="H7" s="1">
        <v>15</v>
      </c>
      <c r="I7" s="1">
        <v>12</v>
      </c>
      <c r="J7" s="1">
        <v>10</v>
      </c>
      <c r="K7" s="1">
        <v>17</v>
      </c>
      <c r="L7" s="1">
        <v>21</v>
      </c>
      <c r="M7" s="1">
        <v>19</v>
      </c>
      <c r="N7" s="1">
        <v>19</v>
      </c>
      <c r="O7" s="1">
        <v>20</v>
      </c>
      <c r="P7" s="1">
        <v>21</v>
      </c>
      <c r="Q7" s="1">
        <v>11</v>
      </c>
      <c r="R7" s="1">
        <v>22</v>
      </c>
      <c r="S7" s="1">
        <v>19</v>
      </c>
      <c r="T7" s="1">
        <v>20</v>
      </c>
      <c r="U7" s="1">
        <v>24</v>
      </c>
      <c r="V7" s="1">
        <v>10</v>
      </c>
      <c r="W7" s="1">
        <v>16</v>
      </c>
      <c r="X7" s="1">
        <v>26</v>
      </c>
      <c r="Y7" s="1">
        <v>26</v>
      </c>
      <c r="Z7" s="1">
        <v>30</v>
      </c>
      <c r="AA7" s="1">
        <v>21</v>
      </c>
      <c r="AB7" s="1">
        <v>19</v>
      </c>
      <c r="AC7" s="1">
        <v>23</v>
      </c>
      <c r="AD7" s="1">
        <v>21</v>
      </c>
      <c r="AE7" s="1">
        <v>22</v>
      </c>
      <c r="AF7" s="1">
        <v>28</v>
      </c>
      <c r="AG7" s="1">
        <v>22</v>
      </c>
      <c r="AH7" s="1">
        <v>29</v>
      </c>
      <c r="AI7" s="1">
        <v>19</v>
      </c>
      <c r="AJ7" s="1">
        <v>17</v>
      </c>
      <c r="AK7" s="1">
        <v>27</v>
      </c>
      <c r="AL7" s="1">
        <v>20</v>
      </c>
      <c r="AM7" s="1">
        <v>19</v>
      </c>
      <c r="AN7" s="1">
        <v>16</v>
      </c>
      <c r="AO7" s="1">
        <v>14</v>
      </c>
      <c r="AP7" s="1">
        <v>22</v>
      </c>
      <c r="AQ7" s="1">
        <v>18</v>
      </c>
      <c r="AR7" s="1">
        <v>20</v>
      </c>
      <c r="AT7" s="1">
        <v>9</v>
      </c>
      <c r="AU7" s="1">
        <v>15</v>
      </c>
      <c r="AV7" s="1">
        <v>26</v>
      </c>
      <c r="AW7" s="1">
        <v>24</v>
      </c>
      <c r="AX7" s="1">
        <v>22</v>
      </c>
      <c r="AY7" s="1">
        <v>33</v>
      </c>
      <c r="AZ7" s="1">
        <v>30</v>
      </c>
      <c r="BA7" s="1">
        <v>26</v>
      </c>
      <c r="BB7" s="1">
        <v>35</v>
      </c>
      <c r="BC7" s="1">
        <v>26</v>
      </c>
      <c r="BD7" s="1">
        <v>40</v>
      </c>
    </row>
    <row r="8" spans="1:56" x14ac:dyDescent="0.25">
      <c r="A8" s="1">
        <v>7</v>
      </c>
      <c r="B8" t="s">
        <v>61</v>
      </c>
      <c r="C8" s="1">
        <f t="shared" si="0"/>
        <v>1047</v>
      </c>
      <c r="D8" s="1">
        <f>COUNT(Tabelle2[[#This Row],[30.10.]:[bis 23.01.]])</f>
        <v>48</v>
      </c>
      <c r="E8" s="1">
        <v>40</v>
      </c>
      <c r="F8" s="1">
        <v>19</v>
      </c>
      <c r="G8" s="1">
        <v>24</v>
      </c>
      <c r="H8" s="1">
        <v>21</v>
      </c>
      <c r="I8" s="1">
        <v>22</v>
      </c>
      <c r="J8" s="1">
        <v>24</v>
      </c>
      <c r="K8" s="1">
        <v>29</v>
      </c>
      <c r="L8" s="1">
        <v>24</v>
      </c>
      <c r="M8" s="1">
        <v>13</v>
      </c>
      <c r="N8" s="1">
        <v>25</v>
      </c>
      <c r="O8" s="1">
        <v>25</v>
      </c>
      <c r="P8" s="1">
        <v>27</v>
      </c>
      <c r="Q8" s="1">
        <v>12</v>
      </c>
      <c r="R8" s="1">
        <v>25</v>
      </c>
      <c r="S8" s="1">
        <v>22</v>
      </c>
      <c r="T8" s="1">
        <v>20</v>
      </c>
      <c r="U8" s="1">
        <v>28</v>
      </c>
      <c r="V8" s="1">
        <v>19</v>
      </c>
      <c r="W8" s="1">
        <v>15</v>
      </c>
      <c r="X8" s="1">
        <v>24</v>
      </c>
      <c r="Y8" s="1">
        <v>22</v>
      </c>
      <c r="Z8" s="1">
        <v>22</v>
      </c>
      <c r="AA8" s="1">
        <v>27</v>
      </c>
      <c r="AB8" s="1">
        <v>15</v>
      </c>
      <c r="AC8" s="1">
        <v>22</v>
      </c>
      <c r="AD8" s="1">
        <v>21</v>
      </c>
      <c r="AE8" s="1">
        <v>17</v>
      </c>
      <c r="AF8" s="1">
        <v>23</v>
      </c>
      <c r="AG8" s="1">
        <v>17</v>
      </c>
      <c r="AH8" s="1">
        <v>17</v>
      </c>
      <c r="AI8" s="1">
        <v>19</v>
      </c>
      <c r="AJ8" s="1">
        <v>22</v>
      </c>
      <c r="AK8" s="1">
        <v>27</v>
      </c>
      <c r="AL8" s="1">
        <v>20</v>
      </c>
      <c r="AN8" s="1">
        <v>15</v>
      </c>
      <c r="AP8" s="1">
        <v>23</v>
      </c>
      <c r="AQ8" s="1">
        <v>21</v>
      </c>
      <c r="AR8" s="1">
        <v>19</v>
      </c>
      <c r="AS8" s="1">
        <v>17</v>
      </c>
      <c r="AT8" s="1">
        <v>18</v>
      </c>
      <c r="AU8" s="1">
        <v>18</v>
      </c>
      <c r="AV8" s="1">
        <v>25</v>
      </c>
      <c r="AY8" s="1">
        <v>30</v>
      </c>
      <c r="AZ8" s="1">
        <v>19</v>
      </c>
      <c r="BA8" s="1">
        <v>19</v>
      </c>
      <c r="BB8" s="1">
        <v>25</v>
      </c>
      <c r="BC8" s="1">
        <v>17</v>
      </c>
      <c r="BD8" s="1">
        <v>32</v>
      </c>
    </row>
    <row r="9" spans="1:56" x14ac:dyDescent="0.25">
      <c r="A9" s="1">
        <v>8</v>
      </c>
      <c r="B9" t="s">
        <v>62</v>
      </c>
      <c r="C9" s="1">
        <f t="shared" si="0"/>
        <v>925</v>
      </c>
      <c r="D9" s="1">
        <f>COUNT(Tabelle2[[#This Row],[30.10.]:[bis 23.01.]])</f>
        <v>40</v>
      </c>
      <c r="E9" s="1">
        <v>43</v>
      </c>
      <c r="F9" s="1">
        <v>22</v>
      </c>
      <c r="G9" s="1">
        <v>24</v>
      </c>
      <c r="H9" s="1">
        <v>22</v>
      </c>
      <c r="I9" s="1">
        <v>23</v>
      </c>
      <c r="J9" s="1">
        <v>25</v>
      </c>
      <c r="K9" s="1">
        <v>33</v>
      </c>
      <c r="L9" s="1">
        <v>25</v>
      </c>
      <c r="M9" s="1">
        <v>24</v>
      </c>
      <c r="N9" s="1">
        <v>20</v>
      </c>
      <c r="O9" s="1">
        <v>29</v>
      </c>
      <c r="P9" s="1">
        <v>29</v>
      </c>
      <c r="Q9" s="1">
        <v>10</v>
      </c>
      <c r="R9" s="1">
        <v>27</v>
      </c>
      <c r="S9" s="1">
        <v>19</v>
      </c>
      <c r="T9" s="1">
        <v>19</v>
      </c>
      <c r="U9" s="1">
        <v>23</v>
      </c>
      <c r="V9" s="1">
        <v>15</v>
      </c>
      <c r="W9" s="1">
        <v>19</v>
      </c>
      <c r="X9" s="1">
        <v>23</v>
      </c>
      <c r="Y9" s="1">
        <v>35</v>
      </c>
      <c r="Z9" s="1">
        <v>24</v>
      </c>
      <c r="AA9" s="1">
        <v>29</v>
      </c>
      <c r="AB9" s="1">
        <v>24</v>
      </c>
      <c r="AC9" s="1">
        <v>23</v>
      </c>
      <c r="AD9" s="1">
        <v>30</v>
      </c>
      <c r="AE9" s="1">
        <v>25</v>
      </c>
      <c r="AF9" s="1">
        <v>17</v>
      </c>
      <c r="AG9" s="1">
        <v>14</v>
      </c>
      <c r="AH9" s="1">
        <v>18</v>
      </c>
      <c r="AI9" s="1">
        <v>16</v>
      </c>
      <c r="AJ9" s="1">
        <v>23</v>
      </c>
      <c r="AK9" s="1">
        <v>25</v>
      </c>
      <c r="AL9" s="1">
        <v>23</v>
      </c>
      <c r="AM9" s="1">
        <v>20</v>
      </c>
      <c r="AN9" s="1">
        <v>24</v>
      </c>
      <c r="AO9" s="1">
        <v>22</v>
      </c>
      <c r="AP9" s="1">
        <v>18</v>
      </c>
      <c r="AQ9" s="1">
        <v>20</v>
      </c>
      <c r="AR9" s="1">
        <v>21</v>
      </c>
      <c r="BC9" s="1"/>
      <c r="BD9" s="1"/>
    </row>
    <row r="10" spans="1:56" x14ac:dyDescent="0.25">
      <c r="A10" s="1">
        <v>9</v>
      </c>
      <c r="B10" t="s">
        <v>63</v>
      </c>
      <c r="C10" s="1">
        <f t="shared" si="0"/>
        <v>743</v>
      </c>
      <c r="D10" s="1">
        <f>COUNT(Tabelle2[[#This Row],[30.10.]:[bis 23.01.]])</f>
        <v>32</v>
      </c>
      <c r="E10" s="1">
        <v>30</v>
      </c>
      <c r="H10" s="1">
        <v>23</v>
      </c>
      <c r="J10" s="1">
        <v>19</v>
      </c>
      <c r="K10" s="1">
        <v>33</v>
      </c>
      <c r="M10" s="1">
        <v>22</v>
      </c>
      <c r="N10" s="1">
        <v>16</v>
      </c>
      <c r="O10" s="1">
        <v>14</v>
      </c>
      <c r="P10" s="1">
        <v>31</v>
      </c>
      <c r="Q10" s="1">
        <v>12</v>
      </c>
      <c r="R10" s="1">
        <v>20</v>
      </c>
      <c r="V10" s="1">
        <v>14</v>
      </c>
      <c r="W10" s="1">
        <v>19</v>
      </c>
      <c r="X10" s="1">
        <v>19</v>
      </c>
      <c r="Y10" s="1">
        <v>34</v>
      </c>
      <c r="AA10" s="1">
        <v>27</v>
      </c>
      <c r="AB10" s="1">
        <v>23</v>
      </c>
      <c r="AC10" s="1">
        <v>14</v>
      </c>
      <c r="AD10" s="1">
        <v>20</v>
      </c>
      <c r="AF10" s="1">
        <v>24</v>
      </c>
      <c r="AJ10" s="1">
        <v>22</v>
      </c>
      <c r="AL10" s="1">
        <v>26</v>
      </c>
      <c r="AO10" s="1">
        <v>23</v>
      </c>
      <c r="AP10" s="1">
        <v>19</v>
      </c>
      <c r="AQ10" s="1">
        <v>22</v>
      </c>
      <c r="AR10" s="1">
        <v>18</v>
      </c>
      <c r="AX10" s="1">
        <v>22</v>
      </c>
      <c r="AY10" s="1">
        <v>19</v>
      </c>
      <c r="AZ10" s="1">
        <v>29</v>
      </c>
      <c r="BA10" s="1">
        <v>15</v>
      </c>
      <c r="BB10" s="1">
        <v>36</v>
      </c>
      <c r="BC10" s="1">
        <v>25</v>
      </c>
      <c r="BD10" s="1">
        <v>53</v>
      </c>
    </row>
    <row r="11" spans="1:56" x14ac:dyDescent="0.25">
      <c r="A11" s="1">
        <v>10</v>
      </c>
      <c r="B11" t="s">
        <v>64</v>
      </c>
      <c r="C11" s="1">
        <f t="shared" si="0"/>
        <v>589</v>
      </c>
      <c r="D11" s="1">
        <f>COUNT(Tabelle2[[#This Row],[30.10.]:[bis 23.01.]])</f>
        <v>29</v>
      </c>
      <c r="L11" s="1">
        <v>10</v>
      </c>
      <c r="N11" s="1">
        <v>16</v>
      </c>
      <c r="S11" s="1">
        <v>19</v>
      </c>
      <c r="U11" s="1">
        <v>19</v>
      </c>
      <c r="AB11" s="1">
        <v>19</v>
      </c>
      <c r="AD11" s="1">
        <v>20</v>
      </c>
      <c r="AF11" s="1">
        <v>21</v>
      </c>
      <c r="AG11" s="1">
        <v>21</v>
      </c>
      <c r="AH11" s="1">
        <v>16</v>
      </c>
      <c r="AI11" s="1">
        <v>16</v>
      </c>
      <c r="AJ11" s="1">
        <v>27</v>
      </c>
      <c r="AK11" s="1">
        <v>21</v>
      </c>
      <c r="AL11" s="1">
        <v>22</v>
      </c>
      <c r="AM11" s="1">
        <v>15</v>
      </c>
      <c r="AN11" s="1">
        <v>21</v>
      </c>
      <c r="AO11" s="1">
        <v>22</v>
      </c>
      <c r="AQ11" s="1">
        <v>19</v>
      </c>
      <c r="AR11" s="1">
        <v>20</v>
      </c>
      <c r="AS11" s="1">
        <v>16</v>
      </c>
      <c r="AT11" s="1">
        <v>14</v>
      </c>
      <c r="AU11" s="1">
        <v>17</v>
      </c>
      <c r="AV11" s="1">
        <v>26</v>
      </c>
      <c r="AX11" s="1">
        <v>22</v>
      </c>
      <c r="AY11" s="1">
        <v>23</v>
      </c>
      <c r="AZ11" s="1">
        <v>20</v>
      </c>
      <c r="BA11" s="1">
        <v>13</v>
      </c>
      <c r="BB11" s="1">
        <v>28</v>
      </c>
      <c r="BC11" s="1">
        <v>26</v>
      </c>
      <c r="BD11" s="1">
        <v>40</v>
      </c>
    </row>
    <row r="12" spans="1:56" x14ac:dyDescent="0.25">
      <c r="A12" s="1">
        <v>11</v>
      </c>
      <c r="B12" t="s">
        <v>65</v>
      </c>
      <c r="C12" s="1">
        <f t="shared" si="0"/>
        <v>406</v>
      </c>
      <c r="D12" s="1">
        <f>COUNT(Tabelle2[[#This Row],[30.10.]:[bis 23.01.]])</f>
        <v>20</v>
      </c>
      <c r="Y12" s="1">
        <v>25</v>
      </c>
      <c r="AC12" s="1">
        <v>16</v>
      </c>
      <c r="AE12" s="1">
        <v>24</v>
      </c>
      <c r="AF12" s="1">
        <v>23</v>
      </c>
      <c r="AG12" s="1">
        <v>15</v>
      </c>
      <c r="AH12" s="1">
        <v>29</v>
      </c>
      <c r="AI12" s="1">
        <v>15</v>
      </c>
      <c r="AJ12" s="1">
        <v>25</v>
      </c>
      <c r="AK12" s="1">
        <v>22</v>
      </c>
      <c r="AL12" s="1">
        <v>20</v>
      </c>
      <c r="AM12" s="1">
        <v>19</v>
      </c>
      <c r="AN12" s="1">
        <v>23</v>
      </c>
      <c r="AO12" s="1">
        <v>24</v>
      </c>
      <c r="AQ12" s="1">
        <v>20</v>
      </c>
      <c r="AR12" s="1">
        <v>14</v>
      </c>
      <c r="AS12" s="1">
        <v>10</v>
      </c>
      <c r="AT12" s="1">
        <v>18</v>
      </c>
      <c r="AU12" s="1">
        <v>19</v>
      </c>
      <c r="AV12" s="1">
        <v>20</v>
      </c>
      <c r="AX12" s="1">
        <v>25</v>
      </c>
      <c r="BC12" s="1"/>
      <c r="BD12" s="1"/>
    </row>
    <row r="13" spans="1:56" x14ac:dyDescent="0.25">
      <c r="A13" s="1">
        <v>12</v>
      </c>
      <c r="B13" t="s">
        <v>66</v>
      </c>
      <c r="C13" s="1">
        <f t="shared" si="0"/>
        <v>376</v>
      </c>
      <c r="D13" s="1">
        <f>COUNT(Tabelle2[[#This Row],[30.10.]:[bis 23.01.]])</f>
        <v>21</v>
      </c>
      <c r="E13" s="1">
        <v>32</v>
      </c>
      <c r="I13" s="1">
        <v>22</v>
      </c>
      <c r="M13" s="1">
        <v>16</v>
      </c>
      <c r="O13" s="1">
        <v>18</v>
      </c>
      <c r="S13" s="1">
        <v>15</v>
      </c>
      <c r="W13" s="1">
        <v>23</v>
      </c>
      <c r="AA13" s="1">
        <v>19</v>
      </c>
      <c r="AC13" s="1">
        <v>17</v>
      </c>
      <c r="AG13" s="1">
        <v>16</v>
      </c>
      <c r="AI13" s="1">
        <v>17</v>
      </c>
      <c r="AK13" s="1">
        <v>23</v>
      </c>
      <c r="AM13" s="1">
        <v>14</v>
      </c>
      <c r="AN13" s="1">
        <v>16</v>
      </c>
      <c r="AP13" s="1">
        <v>16</v>
      </c>
      <c r="AR13" s="1">
        <v>20</v>
      </c>
      <c r="AT13" s="1">
        <v>11</v>
      </c>
      <c r="AV13" s="1">
        <v>20</v>
      </c>
      <c r="AY13" s="1">
        <v>21</v>
      </c>
      <c r="BA13" s="1">
        <v>20</v>
      </c>
      <c r="BC13" s="1">
        <v>14</v>
      </c>
      <c r="BD13" s="1">
        <v>6</v>
      </c>
    </row>
    <row r="14" spans="1:56" x14ac:dyDescent="0.25">
      <c r="A14" s="1">
        <v>13</v>
      </c>
      <c r="B14" t="s">
        <v>67</v>
      </c>
      <c r="C14" s="1">
        <f t="shared" si="0"/>
        <v>329</v>
      </c>
      <c r="D14" s="1">
        <f>COUNT(Tabelle2[[#This Row],[30.10.]:[bis 23.01.]])</f>
        <v>15</v>
      </c>
      <c r="E14" s="1">
        <v>34</v>
      </c>
      <c r="H14" s="1">
        <v>16</v>
      </c>
      <c r="K14" s="1">
        <v>27</v>
      </c>
      <c r="S14" s="1">
        <v>18</v>
      </c>
      <c r="V14" s="1">
        <v>14</v>
      </c>
      <c r="AA14" s="1">
        <v>25</v>
      </c>
      <c r="AC14" s="1">
        <v>22</v>
      </c>
      <c r="AH14" s="1">
        <v>23</v>
      </c>
      <c r="AL14" s="1">
        <v>23</v>
      </c>
      <c r="AP14" s="1">
        <v>27</v>
      </c>
      <c r="AS14" s="1">
        <v>14</v>
      </c>
      <c r="AV14" s="1">
        <v>26</v>
      </c>
      <c r="AX14" s="1">
        <v>24</v>
      </c>
      <c r="AZ14" s="1">
        <v>23</v>
      </c>
      <c r="BC14" s="1"/>
      <c r="BD14" s="1">
        <v>13</v>
      </c>
    </row>
    <row r="15" spans="1:56" x14ac:dyDescent="0.25">
      <c r="A15" s="1">
        <v>14</v>
      </c>
      <c r="B15" t="s">
        <v>68</v>
      </c>
      <c r="C15" s="1">
        <f t="shared" si="0"/>
        <v>291</v>
      </c>
      <c r="D15" s="1">
        <f>COUNT(Tabelle2[[#This Row],[30.10.]:[bis 23.01.]])</f>
        <v>13</v>
      </c>
      <c r="E15" s="1">
        <v>41</v>
      </c>
      <c r="G15" s="1">
        <v>25</v>
      </c>
      <c r="H15" s="1">
        <v>23</v>
      </c>
      <c r="I15" s="1">
        <v>22</v>
      </c>
      <c r="K15" s="1">
        <v>27</v>
      </c>
      <c r="L15" s="1">
        <v>24</v>
      </c>
      <c r="M15" s="1">
        <v>25</v>
      </c>
      <c r="N15" s="1">
        <v>14</v>
      </c>
      <c r="O15" s="1">
        <v>21</v>
      </c>
      <c r="Q15" s="1">
        <v>11</v>
      </c>
      <c r="R15" s="1">
        <v>22</v>
      </c>
      <c r="S15" s="1">
        <v>15</v>
      </c>
      <c r="U15" s="1">
        <v>21</v>
      </c>
      <c r="BC15" s="1"/>
      <c r="BD15" s="1"/>
    </row>
    <row r="16" spans="1:56" x14ac:dyDescent="0.25">
      <c r="A16" s="1">
        <v>15</v>
      </c>
      <c r="B16" t="s">
        <v>69</v>
      </c>
      <c r="C16" s="1">
        <f t="shared" si="0"/>
        <v>257</v>
      </c>
      <c r="D16" s="1">
        <f>COUNT(Tabelle2[[#This Row],[30.10.]:[bis 23.01.]])</f>
        <v>15</v>
      </c>
      <c r="E16" s="1">
        <v>32</v>
      </c>
      <c r="F16" s="1">
        <v>18</v>
      </c>
      <c r="G16" s="1">
        <v>21</v>
      </c>
      <c r="H16" s="1">
        <v>17</v>
      </c>
      <c r="I16" s="1">
        <v>20</v>
      </c>
      <c r="J16" s="1">
        <v>16</v>
      </c>
      <c r="K16" s="1">
        <v>22</v>
      </c>
      <c r="L16" s="1">
        <v>14</v>
      </c>
      <c r="M16" s="1">
        <v>19</v>
      </c>
      <c r="N16" s="1">
        <v>10</v>
      </c>
      <c r="O16" s="1">
        <v>17</v>
      </c>
      <c r="AB16" s="1">
        <v>13</v>
      </c>
      <c r="AF16" s="1">
        <v>16</v>
      </c>
      <c r="AG16" s="1">
        <v>10</v>
      </c>
      <c r="AH16" s="1">
        <v>12</v>
      </c>
      <c r="BC16" s="1"/>
      <c r="BD16" s="1"/>
    </row>
    <row r="17" spans="1:56" x14ac:dyDescent="0.25">
      <c r="A17" s="1">
        <v>16</v>
      </c>
      <c r="B17" t="s">
        <v>70</v>
      </c>
      <c r="C17" s="1">
        <f t="shared" si="0"/>
        <v>174</v>
      </c>
      <c r="D17" s="1">
        <f>COUNT(Tabelle2[[#This Row],[30.10.]:[bis 23.01.]])</f>
        <v>11</v>
      </c>
      <c r="N17" s="1">
        <v>12</v>
      </c>
      <c r="O17" s="1">
        <v>16</v>
      </c>
      <c r="P17" s="1">
        <v>13</v>
      </c>
      <c r="Q17" s="1">
        <v>9</v>
      </c>
      <c r="R17" s="1">
        <v>25</v>
      </c>
      <c r="S17" s="1">
        <v>10</v>
      </c>
      <c r="T17" s="1">
        <v>17</v>
      </c>
      <c r="U17" s="1">
        <v>24</v>
      </c>
      <c r="V17" s="1">
        <v>13</v>
      </c>
      <c r="X17" s="1">
        <v>14</v>
      </c>
      <c r="AN17" s="1">
        <v>21</v>
      </c>
      <c r="BC17" s="1"/>
      <c r="BD17" s="1"/>
    </row>
    <row r="18" spans="1:56" x14ac:dyDescent="0.25">
      <c r="A18" s="1">
        <v>17</v>
      </c>
      <c r="B18" t="s">
        <v>71</v>
      </c>
      <c r="C18" s="1">
        <f t="shared" si="0"/>
        <v>124</v>
      </c>
      <c r="D18" s="1">
        <f>COUNT(Tabelle2[[#This Row],[30.10.]:[bis 23.01.]])</f>
        <v>6</v>
      </c>
      <c r="AI18" s="1">
        <v>25</v>
      </c>
      <c r="AQ18" s="1">
        <v>24</v>
      </c>
      <c r="AR18" s="1">
        <v>19</v>
      </c>
      <c r="AS18" s="1">
        <v>15</v>
      </c>
      <c r="AT18" s="1">
        <v>11</v>
      </c>
      <c r="AV18" s="1">
        <v>30</v>
      </c>
      <c r="BC18" s="1"/>
      <c r="BD18" s="1"/>
    </row>
    <row r="19" spans="1:56" x14ac:dyDescent="0.25">
      <c r="A19" s="1">
        <v>18</v>
      </c>
      <c r="B19" t="s">
        <v>72</v>
      </c>
      <c r="C19" s="1">
        <f t="shared" si="0"/>
        <v>103</v>
      </c>
      <c r="D19" s="1">
        <f>COUNT(Tabelle2[[#This Row],[30.10.]:[bis 23.01.]])</f>
        <v>10</v>
      </c>
      <c r="M19" s="1">
        <v>12</v>
      </c>
      <c r="T19" s="1">
        <v>8</v>
      </c>
      <c r="W19" s="1">
        <v>13</v>
      </c>
      <c r="AA19" s="1">
        <v>12</v>
      </c>
      <c r="AN19" s="1">
        <v>7</v>
      </c>
      <c r="AO19" s="1">
        <v>2</v>
      </c>
      <c r="AP19" s="1">
        <v>14</v>
      </c>
      <c r="AU19" s="1">
        <v>9</v>
      </c>
      <c r="BA19" s="1">
        <v>13</v>
      </c>
      <c r="BB19" s="1">
        <v>13</v>
      </c>
      <c r="BC19" s="1"/>
      <c r="BD19" s="1"/>
    </row>
    <row r="20" spans="1:56" x14ac:dyDescent="0.25">
      <c r="A20" s="1">
        <v>19</v>
      </c>
      <c r="B20" t="s">
        <v>73</v>
      </c>
      <c r="C20" s="1">
        <f t="shared" si="0"/>
        <v>102</v>
      </c>
      <c r="D20" s="1">
        <f>COUNT(Tabelle2[[#This Row],[30.10.]:[bis 23.01.]])</f>
        <v>4</v>
      </c>
      <c r="AZ20" s="1">
        <v>27</v>
      </c>
      <c r="BB20" s="1">
        <v>22</v>
      </c>
      <c r="BC20" s="1">
        <v>22</v>
      </c>
      <c r="BD20" s="1">
        <v>31</v>
      </c>
    </row>
    <row r="21" spans="1:56" x14ac:dyDescent="0.25">
      <c r="A21" s="1">
        <v>20</v>
      </c>
      <c r="B21" t="s">
        <v>74</v>
      </c>
      <c r="C21" s="1">
        <f t="shared" si="0"/>
        <v>101</v>
      </c>
      <c r="D21" s="1">
        <f>COUNT(Tabelle2[[#This Row],[30.10.]:[bis 23.01.]])</f>
        <v>5</v>
      </c>
      <c r="AY21" s="1">
        <v>25</v>
      </c>
      <c r="BA21" s="1">
        <v>22</v>
      </c>
      <c r="BB21" s="1">
        <v>24</v>
      </c>
      <c r="BC21" s="1">
        <v>20</v>
      </c>
      <c r="BD21" s="1">
        <v>10</v>
      </c>
    </row>
    <row r="22" spans="1:56" x14ac:dyDescent="0.25">
      <c r="A22" s="1">
        <v>21</v>
      </c>
      <c r="B22" t="s">
        <v>75</v>
      </c>
      <c r="C22" s="1">
        <f t="shared" si="0"/>
        <v>96</v>
      </c>
      <c r="D22" s="1">
        <f>COUNT(Tabelle2[[#This Row],[30.10.]:[bis 23.01.]])</f>
        <v>6</v>
      </c>
      <c r="J22" s="1">
        <v>21</v>
      </c>
      <c r="L22" s="1">
        <v>14</v>
      </c>
      <c r="Q22" s="1">
        <v>6</v>
      </c>
      <c r="X22" s="1">
        <v>18</v>
      </c>
      <c r="Y22" s="1">
        <v>24</v>
      </c>
      <c r="AB22" s="1">
        <v>13</v>
      </c>
      <c r="BC22" s="1"/>
      <c r="BD22" s="1"/>
    </row>
    <row r="23" spans="1:56" x14ac:dyDescent="0.25">
      <c r="A23" s="1">
        <v>22</v>
      </c>
      <c r="B23" t="s">
        <v>76</v>
      </c>
      <c r="C23" s="1">
        <f t="shared" si="0"/>
        <v>89</v>
      </c>
      <c r="D23" s="1">
        <f>COUNT(Tabelle2[[#This Row],[30.10.]:[bis 23.01.]])</f>
        <v>3</v>
      </c>
      <c r="BB23" s="1">
        <v>32</v>
      </c>
      <c r="BC23" s="1">
        <v>29</v>
      </c>
      <c r="BD23" s="1">
        <v>28</v>
      </c>
    </row>
    <row r="24" spans="1:56" x14ac:dyDescent="0.25">
      <c r="A24" s="1">
        <v>23</v>
      </c>
      <c r="B24" t="s">
        <v>77</v>
      </c>
      <c r="C24" s="1">
        <f t="shared" si="0"/>
        <v>82</v>
      </c>
      <c r="D24" s="1">
        <f>COUNT(Tabelle2[[#This Row],[30.10.]:[bis 23.01.]])</f>
        <v>4</v>
      </c>
      <c r="AZ24" s="1">
        <v>21</v>
      </c>
      <c r="BB24" s="1">
        <v>22</v>
      </c>
      <c r="BC24" s="1">
        <v>24</v>
      </c>
      <c r="BD24" s="1">
        <v>15</v>
      </c>
    </row>
    <row r="25" spans="1:56" x14ac:dyDescent="0.25">
      <c r="A25" s="1">
        <v>24</v>
      </c>
      <c r="B25" t="s">
        <v>89</v>
      </c>
      <c r="C25" s="1">
        <f t="shared" si="0"/>
        <v>76</v>
      </c>
      <c r="D25" s="1">
        <f>COUNT(Tabelle2[[#This Row],[30.10.]:[bis 23.01.]])</f>
        <v>3</v>
      </c>
      <c r="E25" s="1">
        <v>38</v>
      </c>
      <c r="H25" s="1">
        <v>16</v>
      </c>
      <c r="K25" s="1">
        <v>22</v>
      </c>
      <c r="BC25" s="1"/>
      <c r="BD25" s="1"/>
    </row>
    <row r="26" spans="1:56" x14ac:dyDescent="0.25">
      <c r="A26" s="1">
        <v>25</v>
      </c>
      <c r="B26" t="s">
        <v>87</v>
      </c>
      <c r="C26" s="1">
        <f t="shared" si="0"/>
        <v>75</v>
      </c>
      <c r="D26" s="1">
        <f>COUNT(Tabelle2[[#This Row],[30.10.]:[bis 23.01.]])</f>
        <v>3</v>
      </c>
      <c r="E26" s="1">
        <v>34</v>
      </c>
      <c r="F26" s="1">
        <v>16</v>
      </c>
      <c r="G26" s="1">
        <v>25</v>
      </c>
      <c r="BC26" s="1"/>
      <c r="BD26" s="1"/>
    </row>
    <row r="27" spans="1:56" x14ac:dyDescent="0.25">
      <c r="A27" s="1">
        <v>26</v>
      </c>
      <c r="B27" t="s">
        <v>78</v>
      </c>
      <c r="C27" s="1">
        <f t="shared" si="0"/>
        <v>74</v>
      </c>
      <c r="D27" s="1">
        <f>COUNT(Tabelle2[[#This Row],[30.10.]:[bis 23.01.]])</f>
        <v>4</v>
      </c>
      <c r="L27" s="1">
        <v>14</v>
      </c>
      <c r="AC27" s="1">
        <v>21</v>
      </c>
      <c r="AP27" s="1">
        <v>17</v>
      </c>
      <c r="BC27" s="1"/>
      <c r="BD27" s="1">
        <v>22</v>
      </c>
    </row>
    <row r="28" spans="1:56" x14ac:dyDescent="0.25">
      <c r="A28" s="1">
        <v>27</v>
      </c>
      <c r="B28" t="s">
        <v>79</v>
      </c>
      <c r="C28" s="1">
        <f t="shared" si="0"/>
        <v>63</v>
      </c>
      <c r="D28" s="1">
        <f>COUNT(Tabelle2[[#This Row],[30.10.]:[bis 23.01.]])</f>
        <v>3</v>
      </c>
      <c r="T28" s="1">
        <v>21</v>
      </c>
      <c r="AA28" s="1">
        <v>20</v>
      </c>
      <c r="AD28" s="1">
        <v>22</v>
      </c>
      <c r="BC28" s="1"/>
      <c r="BD28" s="1"/>
    </row>
    <row r="29" spans="1:56" x14ac:dyDescent="0.25">
      <c r="A29" s="1">
        <v>28</v>
      </c>
      <c r="B29" t="s">
        <v>80</v>
      </c>
      <c r="C29" s="1">
        <f t="shared" si="0"/>
        <v>58</v>
      </c>
      <c r="D29" s="1">
        <f>COUNT(Tabelle2[[#This Row],[30.10.]:[bis 23.01.]])</f>
        <v>4</v>
      </c>
      <c r="J29" s="1">
        <v>14</v>
      </c>
      <c r="M29" s="1">
        <v>18</v>
      </c>
      <c r="S29" s="1">
        <v>7</v>
      </c>
      <c r="AY29" s="1">
        <v>19</v>
      </c>
      <c r="BC29" s="1"/>
      <c r="BD29" s="1"/>
    </row>
    <row r="30" spans="1:56" x14ac:dyDescent="0.25">
      <c r="A30" s="1">
        <v>29</v>
      </c>
      <c r="B30" t="s">
        <v>81</v>
      </c>
      <c r="C30" s="1">
        <f t="shared" si="0"/>
        <v>56</v>
      </c>
      <c r="D30" s="1">
        <f>COUNT(Tabelle2[[#This Row],[30.10.]:[bis 23.01.]])</f>
        <v>4</v>
      </c>
      <c r="Q30" s="1">
        <v>12</v>
      </c>
      <c r="X30" s="1">
        <v>16</v>
      </c>
      <c r="AG30" s="1">
        <v>14</v>
      </c>
      <c r="AK30" s="1">
        <v>14</v>
      </c>
      <c r="BC30" s="1"/>
      <c r="BD30" s="1"/>
    </row>
    <row r="31" spans="1:56" x14ac:dyDescent="0.25">
      <c r="A31" s="1">
        <v>30</v>
      </c>
      <c r="B31" t="s">
        <v>82</v>
      </c>
      <c r="C31" s="1">
        <f t="shared" si="0"/>
        <v>53</v>
      </c>
      <c r="D31" s="1">
        <f>COUNT(Tabelle2[[#This Row],[30.10.]:[bis 23.01.]])</f>
        <v>2</v>
      </c>
      <c r="AA31" s="1">
        <v>26</v>
      </c>
      <c r="BC31" s="1"/>
      <c r="BD31" s="1">
        <v>27</v>
      </c>
    </row>
    <row r="32" spans="1:56" x14ac:dyDescent="0.25">
      <c r="A32" s="1">
        <v>31</v>
      </c>
      <c r="B32" t="s">
        <v>234</v>
      </c>
      <c r="C32" s="1">
        <f t="shared" si="0"/>
        <v>51</v>
      </c>
      <c r="D32" s="1">
        <f>COUNT(Tabelle2[[#This Row],[30.10.]:[bis 23.01.]])</f>
        <v>3</v>
      </c>
      <c r="E32" s="1">
        <v>26</v>
      </c>
      <c r="F32" s="1">
        <v>11</v>
      </c>
      <c r="I32" s="1">
        <v>14</v>
      </c>
      <c r="BC32" s="1"/>
      <c r="BD32" s="1"/>
    </row>
    <row r="33" spans="1:56" x14ac:dyDescent="0.25">
      <c r="A33" s="1">
        <v>32</v>
      </c>
      <c r="B33" t="s">
        <v>102</v>
      </c>
      <c r="C33" s="1">
        <f t="shared" si="0"/>
        <v>51</v>
      </c>
      <c r="D33" s="1">
        <f>COUNT(Tabelle2[[#This Row],[30.10.]:[bis 23.01.]])</f>
        <v>3</v>
      </c>
      <c r="E33" s="1">
        <v>24</v>
      </c>
      <c r="G33" s="1">
        <v>13</v>
      </c>
      <c r="H33" s="1">
        <v>14</v>
      </c>
      <c r="BC33" s="1"/>
      <c r="BD33" s="1"/>
    </row>
    <row r="34" spans="1:56" x14ac:dyDescent="0.25">
      <c r="A34" s="1">
        <v>33</v>
      </c>
      <c r="B34" t="s">
        <v>83</v>
      </c>
      <c r="C34" s="1">
        <f t="shared" si="0"/>
        <v>50</v>
      </c>
      <c r="D34" s="1">
        <f>COUNT(Tabelle2[[#This Row],[30.10.]:[bis 23.01.]])</f>
        <v>3</v>
      </c>
      <c r="AF34" s="1">
        <v>13</v>
      </c>
      <c r="AH34" s="1">
        <v>29</v>
      </c>
      <c r="AI34" s="1">
        <v>8</v>
      </c>
      <c r="BC34" s="1"/>
      <c r="BD34" s="1"/>
    </row>
    <row r="35" spans="1:56" x14ac:dyDescent="0.25">
      <c r="A35" s="1">
        <v>34</v>
      </c>
      <c r="B35" t="s">
        <v>84</v>
      </c>
      <c r="C35" s="1">
        <f t="shared" si="0"/>
        <v>48</v>
      </c>
      <c r="D35" s="1">
        <f>COUNT(Tabelle2[[#This Row],[30.10.]:[bis 23.01.]])</f>
        <v>3</v>
      </c>
      <c r="AJ35" s="1">
        <v>17</v>
      </c>
      <c r="AO35" s="1">
        <v>13</v>
      </c>
      <c r="AQ35" s="1">
        <v>18</v>
      </c>
      <c r="BC35" s="1"/>
      <c r="BD35" s="1"/>
    </row>
    <row r="36" spans="1:56" x14ac:dyDescent="0.25">
      <c r="A36" s="1">
        <v>35</v>
      </c>
      <c r="B36" t="s">
        <v>86</v>
      </c>
      <c r="C36" s="1">
        <f t="shared" si="0"/>
        <v>43</v>
      </c>
      <c r="D36" s="1">
        <f>COUNT(Tabelle2[[#This Row],[30.10.]:[bis 23.01.]])</f>
        <v>2</v>
      </c>
      <c r="Z36" s="1">
        <v>23</v>
      </c>
      <c r="AJ36" s="1">
        <v>20</v>
      </c>
      <c r="BC36" s="1"/>
      <c r="BD36" s="1"/>
    </row>
    <row r="37" spans="1:56" x14ac:dyDescent="0.25">
      <c r="A37" s="1">
        <v>36</v>
      </c>
      <c r="B37" t="s">
        <v>85</v>
      </c>
      <c r="C37" s="1">
        <f t="shared" si="0"/>
        <v>43</v>
      </c>
      <c r="D37" s="1">
        <f>COUNT(Tabelle2[[#This Row],[30.10.]:[bis 23.01.]])</f>
        <v>2</v>
      </c>
      <c r="AK37" s="1">
        <v>26</v>
      </c>
      <c r="AO37" s="1">
        <v>17</v>
      </c>
      <c r="BC37" s="1"/>
      <c r="BD37" s="1"/>
    </row>
    <row r="38" spans="1:56" x14ac:dyDescent="0.25">
      <c r="A38" s="1">
        <v>37</v>
      </c>
      <c r="B38" t="s">
        <v>88</v>
      </c>
      <c r="C38" s="1">
        <f t="shared" si="0"/>
        <v>40</v>
      </c>
      <c r="D38" s="1">
        <f>COUNT(Tabelle2[[#This Row],[30.10.]:[bis 23.01.]])</f>
        <v>3</v>
      </c>
      <c r="G38" s="1">
        <v>9</v>
      </c>
      <c r="I38" s="1">
        <v>14</v>
      </c>
      <c r="M38" s="1">
        <v>17</v>
      </c>
      <c r="BC38" s="1"/>
      <c r="BD38" s="1"/>
    </row>
    <row r="39" spans="1:56" x14ac:dyDescent="0.25">
      <c r="A39" s="1">
        <v>38</v>
      </c>
      <c r="B39" t="s">
        <v>233</v>
      </c>
      <c r="C39" s="1">
        <f t="shared" si="0"/>
        <v>39</v>
      </c>
      <c r="D39" s="1">
        <f>COUNT(Tabelle2[[#This Row],[30.10.]:[bis 23.01.]])</f>
        <v>3</v>
      </c>
      <c r="E39" s="1">
        <v>27</v>
      </c>
      <c r="H39" s="1">
        <v>6</v>
      </c>
      <c r="I39" s="1">
        <v>6</v>
      </c>
      <c r="BC39" s="1"/>
      <c r="BD39" s="1"/>
    </row>
    <row r="40" spans="1:56" x14ac:dyDescent="0.25">
      <c r="A40" s="1">
        <v>39</v>
      </c>
      <c r="B40" t="s">
        <v>90</v>
      </c>
      <c r="C40" s="1">
        <f t="shared" si="0"/>
        <v>37</v>
      </c>
      <c r="D40" s="1">
        <f>COUNT(Tabelle2[[#This Row],[30.10.]:[bis 23.01.]])</f>
        <v>2</v>
      </c>
      <c r="AY40" s="1">
        <v>20</v>
      </c>
      <c r="BC40" s="1"/>
      <c r="BD40" s="1">
        <v>17</v>
      </c>
    </row>
    <row r="41" spans="1:56" x14ac:dyDescent="0.25">
      <c r="A41" s="1">
        <v>40</v>
      </c>
      <c r="B41" t="s">
        <v>93</v>
      </c>
      <c r="C41" s="1">
        <f t="shared" si="0"/>
        <v>37</v>
      </c>
      <c r="D41" s="1">
        <f>COUNT(Tabelle2[[#This Row],[30.10.]:[bis 23.01.]])</f>
        <v>2</v>
      </c>
      <c r="I41" s="1">
        <v>17</v>
      </c>
      <c r="J41" s="1">
        <v>20</v>
      </c>
      <c r="BC41" s="1"/>
      <c r="BD41" s="1"/>
    </row>
    <row r="42" spans="1:56" x14ac:dyDescent="0.25">
      <c r="A42" s="1">
        <v>41</v>
      </c>
      <c r="B42" t="s">
        <v>92</v>
      </c>
      <c r="C42" s="1">
        <f t="shared" si="0"/>
        <v>37</v>
      </c>
      <c r="D42" s="1">
        <f>COUNT(Tabelle2[[#This Row],[30.10.]:[bis 23.01.]])</f>
        <v>2</v>
      </c>
      <c r="AB42" s="1">
        <v>14</v>
      </c>
      <c r="BB42" s="1">
        <v>23</v>
      </c>
      <c r="BC42" s="1"/>
      <c r="BD42" s="1"/>
    </row>
    <row r="43" spans="1:56" x14ac:dyDescent="0.25">
      <c r="A43" s="1">
        <v>42</v>
      </c>
      <c r="B43" t="s">
        <v>91</v>
      </c>
      <c r="C43" s="1">
        <f t="shared" si="0"/>
        <v>37</v>
      </c>
      <c r="D43" s="1">
        <f>COUNT(Tabelle2[[#This Row],[30.10.]:[bis 23.01.]])</f>
        <v>2</v>
      </c>
      <c r="AP43" s="1">
        <v>17</v>
      </c>
      <c r="AZ43" s="1">
        <v>20</v>
      </c>
      <c r="BC43" s="1"/>
      <c r="BD43" s="1"/>
    </row>
    <row r="44" spans="1:56" x14ac:dyDescent="0.25">
      <c r="A44" s="1">
        <v>43</v>
      </c>
      <c r="B44" t="s">
        <v>94</v>
      </c>
      <c r="C44" s="1">
        <f t="shared" si="0"/>
        <v>36</v>
      </c>
      <c r="D44" s="1">
        <f>COUNT(Tabelle2[[#This Row],[30.10.]:[bis 23.01.]])</f>
        <v>3</v>
      </c>
      <c r="BA44" s="1">
        <v>14</v>
      </c>
      <c r="BB44" s="1">
        <v>17</v>
      </c>
      <c r="BC44" s="1"/>
      <c r="BD44" s="1">
        <v>5</v>
      </c>
    </row>
    <row r="45" spans="1:56" x14ac:dyDescent="0.25">
      <c r="A45" s="1">
        <v>44</v>
      </c>
      <c r="B45" t="s">
        <v>95</v>
      </c>
      <c r="C45" s="1">
        <f t="shared" si="0"/>
        <v>33</v>
      </c>
      <c r="D45" s="1">
        <f>COUNT(Tabelle2[[#This Row],[30.10.]:[bis 23.01.]])</f>
        <v>2</v>
      </c>
      <c r="AF45" s="1">
        <v>12</v>
      </c>
      <c r="AQ45" s="1">
        <v>21</v>
      </c>
      <c r="BC45" s="1"/>
      <c r="BD45" s="1"/>
    </row>
    <row r="46" spans="1:56" x14ac:dyDescent="0.25">
      <c r="A46" s="1">
        <v>45</v>
      </c>
      <c r="B46" t="s">
        <v>96</v>
      </c>
      <c r="C46" s="1">
        <f t="shared" si="0"/>
        <v>33</v>
      </c>
      <c r="D46" s="1">
        <f>COUNT(Tabelle2[[#This Row],[30.10.]:[bis 23.01.]])</f>
        <v>2</v>
      </c>
      <c r="R46" s="1">
        <v>20</v>
      </c>
      <c r="AI46" s="1">
        <v>13</v>
      </c>
      <c r="BC46" s="1"/>
      <c r="BD46" s="1"/>
    </row>
    <row r="47" spans="1:56" x14ac:dyDescent="0.25">
      <c r="A47" s="1">
        <v>46</v>
      </c>
      <c r="B47" t="s">
        <v>97</v>
      </c>
      <c r="C47" s="1">
        <f t="shared" si="0"/>
        <v>31</v>
      </c>
      <c r="D47" s="1">
        <f>COUNT(Tabelle2[[#This Row],[30.10.]:[bis 23.01.]])</f>
        <v>2</v>
      </c>
      <c r="U47" s="1">
        <v>11</v>
      </c>
      <c r="Z47" s="1">
        <v>20</v>
      </c>
      <c r="BC47" s="1"/>
      <c r="BD47" s="1"/>
    </row>
    <row r="48" spans="1:56" x14ac:dyDescent="0.25">
      <c r="A48" s="1">
        <v>47</v>
      </c>
      <c r="B48" t="s">
        <v>98</v>
      </c>
      <c r="C48" s="1">
        <f t="shared" si="0"/>
        <v>29</v>
      </c>
      <c r="D48" s="1">
        <f>COUNT(Tabelle2[[#This Row],[30.10.]:[bis 23.01.]])</f>
        <v>2</v>
      </c>
      <c r="AY48" s="1">
        <v>19</v>
      </c>
      <c r="BC48" s="1"/>
      <c r="BD48" s="1">
        <v>10</v>
      </c>
    </row>
    <row r="49" spans="1:56" x14ac:dyDescent="0.25">
      <c r="A49" s="1">
        <v>48</v>
      </c>
      <c r="B49" t="s">
        <v>100</v>
      </c>
      <c r="C49" s="1">
        <f t="shared" si="0"/>
        <v>28</v>
      </c>
      <c r="D49" s="1">
        <f>COUNT(Tabelle2[[#This Row],[30.10.]:[bis 23.01.]])</f>
        <v>1</v>
      </c>
      <c r="AY49" s="1">
        <v>28</v>
      </c>
      <c r="BC49" s="1"/>
      <c r="BD49" s="1"/>
    </row>
    <row r="50" spans="1:56" x14ac:dyDescent="0.25">
      <c r="A50" s="1">
        <v>49</v>
      </c>
      <c r="B50" t="s">
        <v>99</v>
      </c>
      <c r="C50" s="1">
        <f t="shared" si="0"/>
        <v>28</v>
      </c>
      <c r="D50" s="1">
        <f>COUNT(Tabelle2[[#This Row],[30.10.]:[bis 23.01.]])</f>
        <v>1</v>
      </c>
      <c r="AZ50" s="1">
        <v>28</v>
      </c>
      <c r="BC50" s="1"/>
      <c r="BD50" s="1"/>
    </row>
    <row r="51" spans="1:56" x14ac:dyDescent="0.25">
      <c r="A51" s="1">
        <v>50</v>
      </c>
      <c r="B51" t="s">
        <v>543</v>
      </c>
      <c r="C51" s="1">
        <f t="shared" si="0"/>
        <v>27</v>
      </c>
      <c r="D51" s="1">
        <f>COUNT(Tabelle2[[#This Row],[30.10.]:[bis 23.01.]])</f>
        <v>1</v>
      </c>
      <c r="E51" s="1">
        <v>27</v>
      </c>
      <c r="BC51" s="1"/>
      <c r="BD51" s="1"/>
    </row>
    <row r="52" spans="1:56" x14ac:dyDescent="0.25">
      <c r="A52" s="1">
        <v>51</v>
      </c>
      <c r="B52" t="s">
        <v>101</v>
      </c>
      <c r="C52" s="1">
        <f t="shared" si="0"/>
        <v>27</v>
      </c>
      <c r="D52" s="1">
        <f>COUNT(Tabelle2[[#This Row],[30.10.]:[bis 23.01.]])</f>
        <v>1</v>
      </c>
      <c r="BB52" s="1">
        <v>27</v>
      </c>
      <c r="BC52" s="1"/>
      <c r="BD52" s="1"/>
    </row>
    <row r="53" spans="1:56" x14ac:dyDescent="0.25">
      <c r="A53" s="1">
        <v>52</v>
      </c>
      <c r="B53" t="s">
        <v>103</v>
      </c>
      <c r="C53" s="1">
        <f t="shared" si="0"/>
        <v>26</v>
      </c>
      <c r="D53" s="1">
        <f>COUNT(Tabelle2[[#This Row],[30.10.]:[bis 23.01.]])</f>
        <v>2</v>
      </c>
      <c r="AB53" s="1">
        <v>8</v>
      </c>
      <c r="BA53" s="1">
        <v>18</v>
      </c>
      <c r="BC53" s="1"/>
      <c r="BD53" s="1"/>
    </row>
    <row r="54" spans="1:56" x14ac:dyDescent="0.25">
      <c r="A54" s="1">
        <v>53</v>
      </c>
      <c r="B54" t="s">
        <v>106</v>
      </c>
      <c r="C54" s="1">
        <f t="shared" si="0"/>
        <v>25</v>
      </c>
      <c r="D54" s="1">
        <f>COUNT(Tabelle2[[#This Row],[30.10.]:[bis 23.01.]])</f>
        <v>1</v>
      </c>
      <c r="AZ54" s="1">
        <v>25</v>
      </c>
      <c r="BC54" s="1"/>
      <c r="BD54" s="1"/>
    </row>
    <row r="55" spans="1:56" x14ac:dyDescent="0.25">
      <c r="A55" s="1">
        <v>54</v>
      </c>
      <c r="B55" t="s">
        <v>105</v>
      </c>
      <c r="C55" s="1">
        <f t="shared" si="0"/>
        <v>25</v>
      </c>
      <c r="D55" s="1">
        <f>COUNT(Tabelle2[[#This Row],[30.10.]:[bis 23.01.]])</f>
        <v>1</v>
      </c>
      <c r="BB55" s="1">
        <v>25</v>
      </c>
      <c r="BC55" s="1"/>
      <c r="BD55" s="1"/>
    </row>
    <row r="56" spans="1:56" x14ac:dyDescent="0.25">
      <c r="A56" s="1">
        <v>55</v>
      </c>
      <c r="B56" t="s">
        <v>104</v>
      </c>
      <c r="C56" s="1">
        <f t="shared" si="0"/>
        <v>25</v>
      </c>
      <c r="D56" s="1">
        <f>COUNT(Tabelle2[[#This Row],[30.10.]:[bis 23.01.]])</f>
        <v>1</v>
      </c>
      <c r="Y56" s="1">
        <v>25</v>
      </c>
      <c r="BC56" s="1"/>
      <c r="BD56" s="1"/>
    </row>
    <row r="57" spans="1:56" x14ac:dyDescent="0.25">
      <c r="A57" s="1">
        <v>56</v>
      </c>
      <c r="B57" t="s">
        <v>108</v>
      </c>
      <c r="C57" s="1">
        <f t="shared" si="0"/>
        <v>24</v>
      </c>
      <c r="D57" s="1">
        <f>COUNT(Tabelle2[[#This Row],[30.10.]:[bis 23.01.]])</f>
        <v>1</v>
      </c>
      <c r="AX57" s="1">
        <v>24</v>
      </c>
      <c r="BC57" s="1"/>
      <c r="BD57" s="1"/>
    </row>
    <row r="58" spans="1:56" x14ac:dyDescent="0.25">
      <c r="A58" s="1">
        <v>57</v>
      </c>
      <c r="B58" t="s">
        <v>107</v>
      </c>
      <c r="C58" s="1">
        <f t="shared" si="0"/>
        <v>24</v>
      </c>
      <c r="D58" s="1">
        <f>COUNT(Tabelle2[[#This Row],[30.10.]:[bis 23.01.]])</f>
        <v>1</v>
      </c>
      <c r="AE58" s="1">
        <v>24</v>
      </c>
      <c r="BC58" s="1"/>
      <c r="BD58" s="1"/>
    </row>
    <row r="59" spans="1:56" x14ac:dyDescent="0.25">
      <c r="A59" s="1">
        <v>58</v>
      </c>
      <c r="B59" t="s">
        <v>112</v>
      </c>
      <c r="C59" s="1">
        <f t="shared" si="0"/>
        <v>23</v>
      </c>
      <c r="D59" s="1">
        <f>COUNT(Tabelle2[[#This Row],[30.10.]:[bis 23.01.]])</f>
        <v>1</v>
      </c>
      <c r="AX59" s="1">
        <v>23</v>
      </c>
      <c r="BC59" s="1"/>
      <c r="BD59" s="1"/>
    </row>
    <row r="60" spans="1:56" x14ac:dyDescent="0.25">
      <c r="A60" s="1">
        <v>59</v>
      </c>
      <c r="B60" t="s">
        <v>111</v>
      </c>
      <c r="C60" s="1">
        <f t="shared" si="0"/>
        <v>23</v>
      </c>
      <c r="D60" s="1">
        <f>COUNT(Tabelle2[[#This Row],[30.10.]:[bis 23.01.]])</f>
        <v>1</v>
      </c>
      <c r="BB60" s="1">
        <v>23</v>
      </c>
      <c r="BC60" s="1"/>
      <c r="BD60" s="1"/>
    </row>
    <row r="61" spans="1:56" x14ac:dyDescent="0.25">
      <c r="A61" s="1">
        <v>60</v>
      </c>
      <c r="B61" t="s">
        <v>542</v>
      </c>
      <c r="C61" s="1">
        <f t="shared" si="0"/>
        <v>23</v>
      </c>
      <c r="D61" s="1">
        <f>COUNT(Tabelle2[[#This Row],[30.10.]:[bis 23.01.]])</f>
        <v>1</v>
      </c>
      <c r="E61" s="1">
        <v>23</v>
      </c>
      <c r="BC61" s="1"/>
      <c r="BD61" s="1"/>
    </row>
    <row r="62" spans="1:56" x14ac:dyDescent="0.25">
      <c r="A62" s="1">
        <v>61</v>
      </c>
      <c r="B62" t="s">
        <v>109</v>
      </c>
      <c r="C62" s="1">
        <f t="shared" si="0"/>
        <v>23</v>
      </c>
      <c r="D62" s="1">
        <f>COUNT(Tabelle2[[#This Row],[30.10.]:[bis 23.01.]])</f>
        <v>1</v>
      </c>
      <c r="O62" s="1">
        <v>23</v>
      </c>
      <c r="BC62" s="1"/>
      <c r="BD62" s="1"/>
    </row>
    <row r="63" spans="1:56" x14ac:dyDescent="0.25">
      <c r="A63" s="1">
        <v>62</v>
      </c>
      <c r="B63" t="s">
        <v>110</v>
      </c>
      <c r="C63" s="1">
        <f t="shared" si="0"/>
        <v>23</v>
      </c>
      <c r="D63" s="1">
        <f>COUNT(Tabelle2[[#This Row],[30.10.]:[bis 23.01.]])</f>
        <v>1</v>
      </c>
      <c r="BC63" s="1"/>
      <c r="BD63" s="1">
        <v>23</v>
      </c>
    </row>
    <row r="64" spans="1:56" x14ac:dyDescent="0.25">
      <c r="A64" s="1">
        <v>63</v>
      </c>
      <c r="B64" t="s">
        <v>117</v>
      </c>
      <c r="C64" s="1">
        <f t="shared" si="0"/>
        <v>22</v>
      </c>
      <c r="D64" s="1">
        <f>COUNT(Tabelle2[[#This Row],[30.10.]:[bis 23.01.]])</f>
        <v>2</v>
      </c>
      <c r="AS64" s="1">
        <v>8</v>
      </c>
      <c r="AY64" s="1">
        <v>14</v>
      </c>
      <c r="BC64" s="1"/>
      <c r="BD64" s="1"/>
    </row>
    <row r="65" spans="1:56" x14ac:dyDescent="0.25">
      <c r="A65" s="1">
        <v>64</v>
      </c>
      <c r="B65" t="s">
        <v>120</v>
      </c>
      <c r="C65" s="1">
        <f t="shared" si="0"/>
        <v>22</v>
      </c>
      <c r="D65" s="1">
        <f>COUNT(Tabelle2[[#This Row],[30.10.]:[bis 23.01.]])</f>
        <v>1</v>
      </c>
      <c r="Y65" s="1">
        <v>22</v>
      </c>
      <c r="BC65" s="1"/>
      <c r="BD65" s="1"/>
    </row>
    <row r="66" spans="1:56" x14ac:dyDescent="0.25">
      <c r="A66" s="1">
        <v>65</v>
      </c>
      <c r="B66" t="s">
        <v>116</v>
      </c>
      <c r="C66" s="1">
        <f t="shared" ref="C66:C129" si="1">SUM(E66:BD66)</f>
        <v>22</v>
      </c>
      <c r="D66" s="1">
        <f>COUNT(Tabelle2[[#This Row],[30.10.]:[bis 23.01.]])</f>
        <v>1</v>
      </c>
      <c r="AX66" s="1">
        <v>22</v>
      </c>
      <c r="BC66" s="1"/>
      <c r="BD66" s="1"/>
    </row>
    <row r="67" spans="1:56" x14ac:dyDescent="0.25">
      <c r="A67" s="1">
        <v>66</v>
      </c>
      <c r="B67" t="s">
        <v>115</v>
      </c>
      <c r="C67" s="1">
        <f t="shared" si="1"/>
        <v>22</v>
      </c>
      <c r="D67" s="1">
        <f>COUNT(Tabelle2[[#This Row],[30.10.]:[bis 23.01.]])</f>
        <v>1</v>
      </c>
      <c r="BC67" s="1">
        <v>22</v>
      </c>
      <c r="BD67" s="1"/>
    </row>
    <row r="68" spans="1:56" x14ac:dyDescent="0.25">
      <c r="A68" s="1">
        <v>67</v>
      </c>
      <c r="B68" t="s">
        <v>118</v>
      </c>
      <c r="C68" s="1">
        <f t="shared" si="1"/>
        <v>22</v>
      </c>
      <c r="D68" s="1">
        <f>COUNT(Tabelle2[[#This Row],[30.10.]:[bis 23.01.]])</f>
        <v>1</v>
      </c>
      <c r="AO68" s="1">
        <v>22</v>
      </c>
      <c r="BC68" s="1"/>
      <c r="BD68" s="1"/>
    </row>
    <row r="69" spans="1:56" x14ac:dyDescent="0.25">
      <c r="A69" s="1">
        <v>68</v>
      </c>
      <c r="B69" t="s">
        <v>119</v>
      </c>
      <c r="C69" s="1">
        <f t="shared" si="1"/>
        <v>22</v>
      </c>
      <c r="D69" s="1">
        <f>COUNT(Tabelle2[[#This Row],[30.10.]:[bis 23.01.]])</f>
        <v>1</v>
      </c>
      <c r="AK69" s="1">
        <v>22</v>
      </c>
      <c r="BC69" s="1"/>
      <c r="BD69" s="1"/>
    </row>
    <row r="70" spans="1:56" x14ac:dyDescent="0.25">
      <c r="A70" s="1">
        <v>69</v>
      </c>
      <c r="B70" t="s">
        <v>114</v>
      </c>
      <c r="C70" s="1">
        <f t="shared" si="1"/>
        <v>22</v>
      </c>
      <c r="D70" s="1">
        <f>COUNT(Tabelle2[[#This Row],[30.10.]:[bis 23.01.]])</f>
        <v>1</v>
      </c>
      <c r="Y70" s="1">
        <v>22</v>
      </c>
      <c r="BC70" s="1"/>
      <c r="BD70" s="1"/>
    </row>
    <row r="71" spans="1:56" x14ac:dyDescent="0.25">
      <c r="A71" s="1">
        <v>70</v>
      </c>
      <c r="B71" t="s">
        <v>113</v>
      </c>
      <c r="C71" s="1">
        <f t="shared" si="1"/>
        <v>22</v>
      </c>
      <c r="D71" s="1">
        <f>COUNT(Tabelle2[[#This Row],[30.10.]:[bis 23.01.]])</f>
        <v>1</v>
      </c>
      <c r="F71" s="1">
        <v>22</v>
      </c>
      <c r="BC71" s="1"/>
      <c r="BD71" s="1"/>
    </row>
    <row r="72" spans="1:56" x14ac:dyDescent="0.25">
      <c r="A72" s="1">
        <v>71</v>
      </c>
      <c r="B72" t="s">
        <v>121</v>
      </c>
      <c r="C72" s="1">
        <f t="shared" si="1"/>
        <v>21</v>
      </c>
      <c r="D72" s="1">
        <f>COUNT(Tabelle2[[#This Row],[30.10.]:[bis 23.01.]])</f>
        <v>1</v>
      </c>
      <c r="H72" s="1">
        <v>21</v>
      </c>
      <c r="BC72" s="1"/>
      <c r="BD72" s="1"/>
    </row>
    <row r="73" spans="1:56" x14ac:dyDescent="0.25">
      <c r="A73" s="1">
        <v>72</v>
      </c>
      <c r="B73" t="s">
        <v>125</v>
      </c>
      <c r="C73" s="1">
        <f t="shared" si="1"/>
        <v>21</v>
      </c>
      <c r="D73" s="1">
        <f>COUNT(Tabelle2[[#This Row],[30.10.]:[bis 23.01.]])</f>
        <v>1</v>
      </c>
      <c r="U73" s="1">
        <v>21</v>
      </c>
      <c r="BC73" s="1"/>
      <c r="BD73" s="1"/>
    </row>
    <row r="74" spans="1:56" x14ac:dyDescent="0.25">
      <c r="A74" s="1">
        <v>73</v>
      </c>
      <c r="B74" t="s">
        <v>122</v>
      </c>
      <c r="C74" s="1">
        <f t="shared" si="1"/>
        <v>21</v>
      </c>
      <c r="D74" s="1">
        <f>COUNT(Tabelle2[[#This Row],[30.10.]:[bis 23.01.]])</f>
        <v>1</v>
      </c>
      <c r="AE74" s="1">
        <v>21</v>
      </c>
      <c r="BC74" s="1"/>
      <c r="BD74" s="1"/>
    </row>
    <row r="75" spans="1:56" x14ac:dyDescent="0.25">
      <c r="A75" s="1">
        <v>74</v>
      </c>
      <c r="B75" t="s">
        <v>123</v>
      </c>
      <c r="C75" s="1">
        <f t="shared" si="1"/>
        <v>21</v>
      </c>
      <c r="D75" s="1">
        <f>COUNT(Tabelle2[[#This Row],[30.10.]:[bis 23.01.]])</f>
        <v>1</v>
      </c>
      <c r="AZ75" s="1">
        <v>21</v>
      </c>
      <c r="BC75" s="1"/>
      <c r="BD75" s="1"/>
    </row>
    <row r="76" spans="1:56" x14ac:dyDescent="0.25">
      <c r="A76" s="1">
        <v>75</v>
      </c>
      <c r="B76" t="s">
        <v>124</v>
      </c>
      <c r="C76" s="1">
        <f t="shared" si="1"/>
        <v>21</v>
      </c>
      <c r="D76" s="1">
        <f>COUNT(Tabelle2[[#This Row],[30.10.]:[bis 23.01.]])</f>
        <v>1</v>
      </c>
      <c r="AF76" s="1">
        <v>21</v>
      </c>
      <c r="BC76" s="1"/>
      <c r="BD76" s="1"/>
    </row>
    <row r="77" spans="1:56" x14ac:dyDescent="0.25">
      <c r="A77" s="1">
        <v>76</v>
      </c>
      <c r="B77" t="s">
        <v>132</v>
      </c>
      <c r="C77" s="1">
        <f t="shared" si="1"/>
        <v>20</v>
      </c>
      <c r="D77" s="1">
        <f>COUNT(Tabelle2[[#This Row],[30.10.]:[bis 23.01.]])</f>
        <v>1</v>
      </c>
      <c r="AX77" s="1">
        <v>20</v>
      </c>
      <c r="BC77" s="1"/>
      <c r="BD77" s="1"/>
    </row>
    <row r="78" spans="1:56" x14ac:dyDescent="0.25">
      <c r="A78" s="1">
        <v>77</v>
      </c>
      <c r="B78" t="s">
        <v>131</v>
      </c>
      <c r="C78" s="1">
        <f t="shared" si="1"/>
        <v>20</v>
      </c>
      <c r="D78" s="1">
        <f>COUNT(Tabelle2[[#This Row],[30.10.]:[bis 23.01.]])</f>
        <v>1</v>
      </c>
      <c r="AX78" s="1">
        <v>20</v>
      </c>
      <c r="BC78" s="1"/>
      <c r="BD78" s="1"/>
    </row>
    <row r="79" spans="1:56" x14ac:dyDescent="0.25">
      <c r="A79" s="1">
        <v>78</v>
      </c>
      <c r="B79" t="s">
        <v>127</v>
      </c>
      <c r="C79" s="1">
        <f t="shared" si="1"/>
        <v>20</v>
      </c>
      <c r="D79" s="1">
        <f>COUNT(Tabelle2[[#This Row],[30.10.]:[bis 23.01.]])</f>
        <v>1</v>
      </c>
      <c r="M79" s="1">
        <v>20</v>
      </c>
      <c r="BC79" s="1"/>
      <c r="BD79" s="1"/>
    </row>
    <row r="80" spans="1:56" x14ac:dyDescent="0.25">
      <c r="A80" s="1">
        <v>79</v>
      </c>
      <c r="B80" t="s">
        <v>128</v>
      </c>
      <c r="C80" s="1">
        <f t="shared" si="1"/>
        <v>20</v>
      </c>
      <c r="D80" s="1">
        <f>COUNT(Tabelle2[[#This Row],[30.10.]:[bis 23.01.]])</f>
        <v>1</v>
      </c>
      <c r="P80" s="1">
        <v>20</v>
      </c>
      <c r="BC80" s="1"/>
      <c r="BD80" s="1"/>
    </row>
    <row r="81" spans="1:56" x14ac:dyDescent="0.25">
      <c r="A81" s="1">
        <v>80</v>
      </c>
      <c r="B81" t="s">
        <v>129</v>
      </c>
      <c r="C81" s="1">
        <f t="shared" si="1"/>
        <v>20</v>
      </c>
      <c r="D81" s="1">
        <f>COUNT(Tabelle2[[#This Row],[30.10.]:[bis 23.01.]])</f>
        <v>1</v>
      </c>
      <c r="BB81" s="1">
        <v>20</v>
      </c>
      <c r="BC81" s="1"/>
      <c r="BD81" s="1"/>
    </row>
    <row r="82" spans="1:56" x14ac:dyDescent="0.25">
      <c r="A82" s="1">
        <v>81</v>
      </c>
      <c r="B82" t="s">
        <v>133</v>
      </c>
      <c r="C82" s="1">
        <f t="shared" si="1"/>
        <v>20</v>
      </c>
      <c r="D82" s="1">
        <f>COUNT(Tabelle2[[#This Row],[30.10.]:[bis 23.01.]])</f>
        <v>1</v>
      </c>
      <c r="X82" s="1">
        <v>20</v>
      </c>
      <c r="BC82" s="1"/>
      <c r="BD82" s="1"/>
    </row>
    <row r="83" spans="1:56" x14ac:dyDescent="0.25">
      <c r="A83" s="1">
        <v>82</v>
      </c>
      <c r="B83" t="s">
        <v>130</v>
      </c>
      <c r="C83" s="1">
        <f t="shared" si="1"/>
        <v>20</v>
      </c>
      <c r="D83" s="1">
        <f>COUNT(Tabelle2[[#This Row],[30.10.]:[bis 23.01.]])</f>
        <v>1</v>
      </c>
      <c r="AX83" s="1">
        <v>20</v>
      </c>
      <c r="BC83" s="1"/>
      <c r="BD83" s="1"/>
    </row>
    <row r="84" spans="1:56" x14ac:dyDescent="0.25">
      <c r="A84" s="1">
        <v>83</v>
      </c>
      <c r="B84" t="s">
        <v>126</v>
      </c>
      <c r="C84" s="1">
        <f t="shared" si="1"/>
        <v>20</v>
      </c>
      <c r="D84" s="1">
        <f>COUNT(Tabelle2[[#This Row],[30.10.]:[bis 23.01.]])</f>
        <v>1</v>
      </c>
      <c r="K84" s="1">
        <v>20</v>
      </c>
      <c r="BC84" s="1"/>
      <c r="BD84" s="1"/>
    </row>
    <row r="85" spans="1:56" x14ac:dyDescent="0.25">
      <c r="A85" s="1">
        <v>84</v>
      </c>
      <c r="B85" t="s">
        <v>136</v>
      </c>
      <c r="C85" s="1">
        <f t="shared" si="1"/>
        <v>19</v>
      </c>
      <c r="D85" s="1">
        <f>COUNT(Tabelle2[[#This Row],[30.10.]:[bis 23.01.]])</f>
        <v>1</v>
      </c>
      <c r="AE85" s="1">
        <v>19</v>
      </c>
      <c r="BC85" s="1"/>
      <c r="BD85" s="1"/>
    </row>
    <row r="86" spans="1:56" x14ac:dyDescent="0.25">
      <c r="A86" s="1">
        <v>85</v>
      </c>
      <c r="B86" t="s">
        <v>135</v>
      </c>
      <c r="C86" s="1">
        <f t="shared" si="1"/>
        <v>19</v>
      </c>
      <c r="D86" s="1">
        <f>COUNT(Tabelle2[[#This Row],[30.10.]:[bis 23.01.]])</f>
        <v>1</v>
      </c>
      <c r="R86" s="1">
        <v>19</v>
      </c>
      <c r="BC86" s="1"/>
      <c r="BD86" s="1"/>
    </row>
    <row r="87" spans="1:56" x14ac:dyDescent="0.25">
      <c r="A87" s="1">
        <v>86</v>
      </c>
      <c r="B87" t="s">
        <v>140</v>
      </c>
      <c r="C87" s="1">
        <f t="shared" si="1"/>
        <v>19</v>
      </c>
      <c r="D87" s="1">
        <f>COUNT(Tabelle2[[#This Row],[30.10.]:[bis 23.01.]])</f>
        <v>1</v>
      </c>
      <c r="AR87" s="1">
        <v>19</v>
      </c>
      <c r="BC87" s="1"/>
      <c r="BD87" s="1"/>
    </row>
    <row r="88" spans="1:56" x14ac:dyDescent="0.25">
      <c r="A88" s="1">
        <v>87</v>
      </c>
      <c r="B88" t="s">
        <v>134</v>
      </c>
      <c r="C88" s="1">
        <f t="shared" si="1"/>
        <v>19</v>
      </c>
      <c r="D88" s="1">
        <f>COUNT(Tabelle2[[#This Row],[30.10.]:[bis 23.01.]])</f>
        <v>1</v>
      </c>
      <c r="O88" s="1">
        <v>19</v>
      </c>
      <c r="BC88" s="1"/>
      <c r="BD88" s="1"/>
    </row>
    <row r="89" spans="1:56" x14ac:dyDescent="0.25">
      <c r="A89" s="1">
        <v>88</v>
      </c>
      <c r="B89" t="s">
        <v>137</v>
      </c>
      <c r="C89" s="1">
        <f t="shared" si="1"/>
        <v>19</v>
      </c>
      <c r="D89" s="1">
        <f>COUNT(Tabelle2[[#This Row],[30.10.]:[bis 23.01.]])</f>
        <v>1</v>
      </c>
      <c r="BC89" s="1"/>
      <c r="BD89" s="1">
        <v>19</v>
      </c>
    </row>
    <row r="90" spans="1:56" x14ac:dyDescent="0.25">
      <c r="A90" s="1">
        <v>89</v>
      </c>
      <c r="B90" t="s">
        <v>139</v>
      </c>
      <c r="C90" s="1">
        <f t="shared" si="1"/>
        <v>19</v>
      </c>
      <c r="D90" s="1">
        <f>COUNT(Tabelle2[[#This Row],[30.10.]:[bis 23.01.]])</f>
        <v>1</v>
      </c>
      <c r="AX90" s="1">
        <v>19</v>
      </c>
      <c r="BC90" s="1"/>
      <c r="BD90" s="1"/>
    </row>
    <row r="91" spans="1:56" x14ac:dyDescent="0.25">
      <c r="A91" s="1">
        <v>90</v>
      </c>
      <c r="B91" t="s">
        <v>138</v>
      </c>
      <c r="C91" s="1">
        <f t="shared" si="1"/>
        <v>19</v>
      </c>
      <c r="D91" s="1">
        <f>COUNT(Tabelle2[[#This Row],[30.10.]:[bis 23.01.]])</f>
        <v>1</v>
      </c>
      <c r="BC91" s="1">
        <v>19</v>
      </c>
      <c r="BD91" s="1"/>
    </row>
    <row r="92" spans="1:56" x14ac:dyDescent="0.25">
      <c r="A92" s="1">
        <v>91</v>
      </c>
      <c r="B92" t="s">
        <v>150</v>
      </c>
      <c r="C92" s="1">
        <f t="shared" si="1"/>
        <v>18</v>
      </c>
      <c r="D92" s="1">
        <f>COUNT(Tabelle2[[#This Row],[30.10.]:[bis 23.01.]])</f>
        <v>1</v>
      </c>
      <c r="AF92" s="1">
        <v>18</v>
      </c>
      <c r="BC92" s="1"/>
      <c r="BD92" s="1"/>
    </row>
    <row r="93" spans="1:56" x14ac:dyDescent="0.25">
      <c r="A93" s="1">
        <v>92</v>
      </c>
      <c r="B93" t="s">
        <v>148</v>
      </c>
      <c r="C93" s="1">
        <f t="shared" si="1"/>
        <v>18</v>
      </c>
      <c r="D93" s="1">
        <f>COUNT(Tabelle2[[#This Row],[30.10.]:[bis 23.01.]])</f>
        <v>1</v>
      </c>
      <c r="AO93" s="1">
        <v>18</v>
      </c>
      <c r="BC93" s="1"/>
      <c r="BD93" s="1"/>
    </row>
    <row r="94" spans="1:56" x14ac:dyDescent="0.25">
      <c r="A94" s="1">
        <v>93</v>
      </c>
      <c r="B94" t="s">
        <v>144</v>
      </c>
      <c r="C94" s="1">
        <f t="shared" si="1"/>
        <v>18</v>
      </c>
      <c r="D94" s="1">
        <f>COUNT(Tabelle2[[#This Row],[30.10.]:[bis 23.01.]])</f>
        <v>1</v>
      </c>
      <c r="AD94" s="1">
        <v>18</v>
      </c>
      <c r="BC94" s="1"/>
      <c r="BD94" s="1"/>
    </row>
    <row r="95" spans="1:56" x14ac:dyDescent="0.25">
      <c r="A95" s="1">
        <v>94</v>
      </c>
      <c r="B95" t="s">
        <v>146</v>
      </c>
      <c r="C95" s="1">
        <f t="shared" si="1"/>
        <v>18</v>
      </c>
      <c r="D95" s="1">
        <f>COUNT(Tabelle2[[#This Row],[30.10.]:[bis 23.01.]])</f>
        <v>1</v>
      </c>
      <c r="BB95" s="1">
        <v>18</v>
      </c>
      <c r="BC95" s="1"/>
      <c r="BD95" s="1"/>
    </row>
    <row r="96" spans="1:56" x14ac:dyDescent="0.25">
      <c r="A96" s="1">
        <v>95</v>
      </c>
      <c r="B96" t="s">
        <v>143</v>
      </c>
      <c r="C96" s="1">
        <f t="shared" si="1"/>
        <v>18</v>
      </c>
      <c r="D96" s="1">
        <f>COUNT(Tabelle2[[#This Row],[30.10.]:[bis 23.01.]])</f>
        <v>1</v>
      </c>
      <c r="AC96" s="1">
        <v>18</v>
      </c>
      <c r="BC96" s="1"/>
      <c r="BD96" s="1"/>
    </row>
    <row r="97" spans="1:56" x14ac:dyDescent="0.25">
      <c r="A97" s="1">
        <v>96</v>
      </c>
      <c r="B97" t="s">
        <v>149</v>
      </c>
      <c r="C97" s="1">
        <f t="shared" si="1"/>
        <v>18</v>
      </c>
      <c r="D97" s="1">
        <f>COUNT(Tabelle2[[#This Row],[30.10.]:[bis 23.01.]])</f>
        <v>1</v>
      </c>
      <c r="AO97" s="1">
        <v>18</v>
      </c>
      <c r="BC97" s="1"/>
      <c r="BD97" s="1"/>
    </row>
    <row r="98" spans="1:56" x14ac:dyDescent="0.25">
      <c r="A98" s="1">
        <v>97</v>
      </c>
      <c r="B98" t="s">
        <v>141</v>
      </c>
      <c r="C98" s="1">
        <f t="shared" si="1"/>
        <v>18</v>
      </c>
      <c r="D98" s="1">
        <f>COUNT(Tabelle2[[#This Row],[30.10.]:[bis 23.01.]])</f>
        <v>1</v>
      </c>
      <c r="O98" s="1">
        <v>18</v>
      </c>
      <c r="BC98" s="1"/>
      <c r="BD98" s="1"/>
    </row>
    <row r="99" spans="1:56" x14ac:dyDescent="0.25">
      <c r="A99" s="1">
        <v>98</v>
      </c>
      <c r="B99" t="s">
        <v>147</v>
      </c>
      <c r="C99" s="1">
        <f t="shared" si="1"/>
        <v>18</v>
      </c>
      <c r="D99" s="1">
        <f>COUNT(Tabelle2[[#This Row],[30.10.]:[bis 23.01.]])</f>
        <v>1</v>
      </c>
      <c r="AW99" s="1">
        <v>18</v>
      </c>
      <c r="BC99" s="1"/>
      <c r="BD99" s="1"/>
    </row>
    <row r="100" spans="1:56" x14ac:dyDescent="0.25">
      <c r="A100" s="1">
        <v>99</v>
      </c>
      <c r="B100" t="s">
        <v>142</v>
      </c>
      <c r="C100" s="1">
        <f t="shared" si="1"/>
        <v>18</v>
      </c>
      <c r="D100" s="1">
        <f>COUNT(Tabelle2[[#This Row],[30.10.]:[bis 23.01.]])</f>
        <v>1</v>
      </c>
      <c r="P100" s="1">
        <v>18</v>
      </c>
      <c r="BC100" s="1"/>
      <c r="BD100" s="1"/>
    </row>
    <row r="101" spans="1:56" x14ac:dyDescent="0.25">
      <c r="A101" s="1">
        <v>100</v>
      </c>
      <c r="B101" t="s">
        <v>145</v>
      </c>
      <c r="C101" s="1">
        <f t="shared" si="1"/>
        <v>18</v>
      </c>
      <c r="D101" s="1">
        <f>COUNT(Tabelle2[[#This Row],[30.10.]:[bis 23.01.]])</f>
        <v>1</v>
      </c>
      <c r="AJ101" s="1">
        <v>18</v>
      </c>
      <c r="BC101" s="1"/>
      <c r="BD101" s="1"/>
    </row>
    <row r="102" spans="1:56" x14ac:dyDescent="0.25">
      <c r="A102" s="1">
        <v>101</v>
      </c>
      <c r="B102" t="s">
        <v>160</v>
      </c>
      <c r="C102" s="1">
        <f t="shared" si="1"/>
        <v>17</v>
      </c>
      <c r="D102" s="1">
        <f>COUNT(Tabelle2[[#This Row],[30.10.]:[bis 23.01.]])</f>
        <v>1</v>
      </c>
      <c r="AZ102" s="1">
        <v>17</v>
      </c>
      <c r="BC102" s="1"/>
      <c r="BD102" s="1"/>
    </row>
    <row r="103" spans="1:56" x14ac:dyDescent="0.25">
      <c r="A103" s="1">
        <v>102</v>
      </c>
      <c r="B103" t="s">
        <v>158</v>
      </c>
      <c r="C103" s="1">
        <f t="shared" si="1"/>
        <v>17</v>
      </c>
      <c r="D103" s="1">
        <f>COUNT(Tabelle2[[#This Row],[30.10.]:[bis 23.01.]])</f>
        <v>1</v>
      </c>
      <c r="BC103" s="1"/>
      <c r="BD103" s="1">
        <v>17</v>
      </c>
    </row>
    <row r="104" spans="1:56" x14ac:dyDescent="0.25">
      <c r="A104" s="1">
        <v>103</v>
      </c>
      <c r="B104" t="s">
        <v>163</v>
      </c>
      <c r="C104" s="1">
        <f t="shared" si="1"/>
        <v>17</v>
      </c>
      <c r="D104" s="1">
        <f>COUNT(Tabelle2[[#This Row],[30.10.]:[bis 23.01.]])</f>
        <v>1</v>
      </c>
      <c r="AL104" s="1">
        <v>17</v>
      </c>
      <c r="BC104" s="1"/>
      <c r="BD104" s="1"/>
    </row>
    <row r="105" spans="1:56" x14ac:dyDescent="0.25">
      <c r="A105" s="1">
        <v>104</v>
      </c>
      <c r="B105" t="s">
        <v>155</v>
      </c>
      <c r="C105" s="1">
        <f t="shared" si="1"/>
        <v>17</v>
      </c>
      <c r="D105" s="1">
        <f>COUNT(Tabelle2[[#This Row],[30.10.]:[bis 23.01.]])</f>
        <v>1</v>
      </c>
      <c r="W105" s="1">
        <v>17</v>
      </c>
      <c r="BC105" s="1"/>
      <c r="BD105" s="1"/>
    </row>
    <row r="106" spans="1:56" x14ac:dyDescent="0.25">
      <c r="A106" s="1">
        <v>105</v>
      </c>
      <c r="B106" t="s">
        <v>159</v>
      </c>
      <c r="C106" s="1">
        <f t="shared" si="1"/>
        <v>17</v>
      </c>
      <c r="D106" s="1">
        <f>COUNT(Tabelle2[[#This Row],[30.10.]:[bis 23.01.]])</f>
        <v>1</v>
      </c>
      <c r="BC106" s="1"/>
      <c r="BD106" s="1">
        <v>17</v>
      </c>
    </row>
    <row r="107" spans="1:56" x14ac:dyDescent="0.25">
      <c r="A107" s="1">
        <v>106</v>
      </c>
      <c r="B107" t="s">
        <v>153</v>
      </c>
      <c r="C107" s="1">
        <f t="shared" si="1"/>
        <v>17</v>
      </c>
      <c r="D107" s="1">
        <f>COUNT(Tabelle2[[#This Row],[30.10.]:[bis 23.01.]])</f>
        <v>1</v>
      </c>
      <c r="P107" s="1">
        <v>17</v>
      </c>
      <c r="BC107" s="1"/>
      <c r="BD107" s="1"/>
    </row>
    <row r="108" spans="1:56" x14ac:dyDescent="0.25">
      <c r="A108" s="1">
        <v>107</v>
      </c>
      <c r="B108" t="s">
        <v>151</v>
      </c>
      <c r="C108" s="1">
        <f t="shared" si="1"/>
        <v>17</v>
      </c>
      <c r="D108" s="1">
        <f>COUNT(Tabelle2[[#This Row],[30.10.]:[bis 23.01.]])</f>
        <v>1</v>
      </c>
      <c r="F108" s="1">
        <v>17</v>
      </c>
      <c r="BC108" s="1"/>
      <c r="BD108" s="1"/>
    </row>
    <row r="109" spans="1:56" x14ac:dyDescent="0.25">
      <c r="A109" s="1">
        <v>108</v>
      </c>
      <c r="B109" t="s">
        <v>162</v>
      </c>
      <c r="C109" s="1">
        <f t="shared" si="1"/>
        <v>17</v>
      </c>
      <c r="D109" s="1">
        <f>COUNT(Tabelle2[[#This Row],[30.10.]:[bis 23.01.]])</f>
        <v>1</v>
      </c>
      <c r="AU109" s="1">
        <v>17</v>
      </c>
      <c r="BC109" s="1"/>
      <c r="BD109" s="1"/>
    </row>
    <row r="110" spans="1:56" x14ac:dyDescent="0.25">
      <c r="A110" s="1">
        <v>109</v>
      </c>
      <c r="B110" t="s">
        <v>152</v>
      </c>
      <c r="C110" s="1">
        <f t="shared" si="1"/>
        <v>17</v>
      </c>
      <c r="D110" s="1">
        <f>COUNT(Tabelle2[[#This Row],[30.10.]:[bis 23.01.]])</f>
        <v>1</v>
      </c>
      <c r="H110" s="1">
        <v>17</v>
      </c>
      <c r="BC110" s="1"/>
      <c r="BD110" s="1"/>
    </row>
    <row r="111" spans="1:56" x14ac:dyDescent="0.25">
      <c r="A111" s="1">
        <v>110</v>
      </c>
      <c r="B111" t="s">
        <v>164</v>
      </c>
      <c r="C111" s="1">
        <f t="shared" si="1"/>
        <v>17</v>
      </c>
      <c r="D111" s="1">
        <f>COUNT(Tabelle2[[#This Row],[30.10.]:[bis 23.01.]])</f>
        <v>1</v>
      </c>
      <c r="AF111" s="1">
        <v>17</v>
      </c>
      <c r="BC111" s="1"/>
      <c r="BD111" s="1"/>
    </row>
    <row r="112" spans="1:56" x14ac:dyDescent="0.25">
      <c r="A112" s="1">
        <v>111</v>
      </c>
      <c r="B112" t="s">
        <v>157</v>
      </c>
      <c r="C112" s="1">
        <f t="shared" si="1"/>
        <v>17</v>
      </c>
      <c r="D112" s="1">
        <f>COUNT(Tabelle2[[#This Row],[30.10.]:[bis 23.01.]])</f>
        <v>1</v>
      </c>
      <c r="BC112" s="1"/>
      <c r="BD112" s="1">
        <v>17</v>
      </c>
    </row>
    <row r="113" spans="1:56" x14ac:dyDescent="0.25">
      <c r="A113" s="1">
        <v>112</v>
      </c>
      <c r="B113" t="s">
        <v>154</v>
      </c>
      <c r="C113" s="1">
        <f t="shared" si="1"/>
        <v>17</v>
      </c>
      <c r="D113" s="1">
        <f>COUNT(Tabelle2[[#This Row],[30.10.]:[bis 23.01.]])</f>
        <v>1</v>
      </c>
      <c r="T113" s="1">
        <v>17</v>
      </c>
      <c r="BC113" s="1"/>
      <c r="BD113" s="1"/>
    </row>
    <row r="114" spans="1:56" x14ac:dyDescent="0.25">
      <c r="A114" s="1">
        <v>113</v>
      </c>
      <c r="B114" t="s">
        <v>156</v>
      </c>
      <c r="C114" s="1">
        <f t="shared" si="1"/>
        <v>17</v>
      </c>
      <c r="D114" s="1">
        <f>COUNT(Tabelle2[[#This Row],[30.10.]:[bis 23.01.]])</f>
        <v>1</v>
      </c>
      <c r="AC114" s="1">
        <v>17</v>
      </c>
      <c r="BC114" s="1"/>
      <c r="BD114" s="1"/>
    </row>
    <row r="115" spans="1:56" x14ac:dyDescent="0.25">
      <c r="A115" s="1">
        <v>114</v>
      </c>
      <c r="B115" t="s">
        <v>161</v>
      </c>
      <c r="C115" s="1">
        <f t="shared" si="1"/>
        <v>17</v>
      </c>
      <c r="D115" s="1">
        <f>COUNT(Tabelle2[[#This Row],[30.10.]:[bis 23.01.]])</f>
        <v>1</v>
      </c>
      <c r="AX115" s="1">
        <v>17</v>
      </c>
      <c r="BC115" s="1"/>
      <c r="BD115" s="1"/>
    </row>
    <row r="116" spans="1:56" x14ac:dyDescent="0.25">
      <c r="A116" s="1">
        <v>115</v>
      </c>
      <c r="B116" t="s">
        <v>173</v>
      </c>
      <c r="C116" s="1">
        <f t="shared" si="1"/>
        <v>16</v>
      </c>
      <c r="D116" s="1">
        <f>COUNT(Tabelle2[[#This Row],[30.10.]:[bis 23.01.]])</f>
        <v>1</v>
      </c>
      <c r="AX116" s="1">
        <v>16</v>
      </c>
      <c r="BC116" s="1"/>
      <c r="BD116" s="1"/>
    </row>
    <row r="117" spans="1:56" x14ac:dyDescent="0.25">
      <c r="A117" s="1">
        <v>116</v>
      </c>
      <c r="B117" t="s">
        <v>169</v>
      </c>
      <c r="C117" s="1">
        <f t="shared" si="1"/>
        <v>16</v>
      </c>
      <c r="D117" s="1">
        <f>COUNT(Tabelle2[[#This Row],[30.10.]:[bis 23.01.]])</f>
        <v>1</v>
      </c>
      <c r="Z117" s="1">
        <v>16</v>
      </c>
      <c r="BC117" s="1"/>
      <c r="BD117" s="1"/>
    </row>
    <row r="118" spans="1:56" x14ac:dyDescent="0.25">
      <c r="A118" s="1">
        <v>117</v>
      </c>
      <c r="B118" t="s">
        <v>167</v>
      </c>
      <c r="C118" s="1">
        <f t="shared" si="1"/>
        <v>16</v>
      </c>
      <c r="D118" s="1">
        <f>COUNT(Tabelle2[[#This Row],[30.10.]:[bis 23.01.]])</f>
        <v>1</v>
      </c>
      <c r="L118" s="1">
        <v>16</v>
      </c>
      <c r="BC118" s="1"/>
      <c r="BD118" s="1"/>
    </row>
    <row r="119" spans="1:56" x14ac:dyDescent="0.25">
      <c r="A119" s="1">
        <v>118</v>
      </c>
      <c r="B119" t="s">
        <v>174</v>
      </c>
      <c r="C119" s="1">
        <f t="shared" si="1"/>
        <v>16</v>
      </c>
      <c r="D119" s="1">
        <f>COUNT(Tabelle2[[#This Row],[30.10.]:[bis 23.01.]])</f>
        <v>1</v>
      </c>
      <c r="AX119" s="1">
        <v>16</v>
      </c>
      <c r="BC119" s="1"/>
      <c r="BD119" s="1"/>
    </row>
    <row r="120" spans="1:56" x14ac:dyDescent="0.25">
      <c r="A120" s="1">
        <v>119</v>
      </c>
      <c r="B120" t="s">
        <v>168</v>
      </c>
      <c r="C120" s="1">
        <f t="shared" si="1"/>
        <v>16</v>
      </c>
      <c r="D120" s="1">
        <f>COUNT(Tabelle2[[#This Row],[30.10.]:[bis 23.01.]])</f>
        <v>1</v>
      </c>
      <c r="W120" s="1">
        <v>16</v>
      </c>
      <c r="BC120" s="1"/>
      <c r="BD120" s="1"/>
    </row>
    <row r="121" spans="1:56" x14ac:dyDescent="0.25">
      <c r="A121" s="1">
        <v>120</v>
      </c>
      <c r="B121" t="s">
        <v>172</v>
      </c>
      <c r="C121" s="1">
        <f t="shared" si="1"/>
        <v>16</v>
      </c>
      <c r="D121" s="1">
        <f>COUNT(Tabelle2[[#This Row],[30.10.]:[bis 23.01.]])</f>
        <v>1</v>
      </c>
      <c r="AY121" s="1">
        <v>16</v>
      </c>
      <c r="BC121" s="1"/>
      <c r="BD121" s="1"/>
    </row>
    <row r="122" spans="1:56" x14ac:dyDescent="0.25">
      <c r="A122" s="1">
        <v>121</v>
      </c>
      <c r="B122" t="s">
        <v>176</v>
      </c>
      <c r="C122" s="1">
        <f t="shared" si="1"/>
        <v>16</v>
      </c>
      <c r="D122" s="1">
        <f>COUNT(Tabelle2[[#This Row],[30.10.]:[bis 23.01.]])</f>
        <v>1</v>
      </c>
      <c r="AQ122" s="1">
        <v>16</v>
      </c>
      <c r="BC122" s="1"/>
      <c r="BD122" s="1"/>
    </row>
    <row r="123" spans="1:56" x14ac:dyDescent="0.25">
      <c r="A123" s="1">
        <v>122</v>
      </c>
      <c r="B123" t="s">
        <v>165</v>
      </c>
      <c r="C123" s="1">
        <f t="shared" si="1"/>
        <v>16</v>
      </c>
      <c r="D123" s="1">
        <f>COUNT(Tabelle2[[#This Row],[30.10.]:[bis 23.01.]])</f>
        <v>1</v>
      </c>
      <c r="J123" s="1">
        <v>16</v>
      </c>
      <c r="BC123" s="1"/>
      <c r="BD123" s="1"/>
    </row>
    <row r="124" spans="1:56" x14ac:dyDescent="0.25">
      <c r="A124" s="1">
        <v>123</v>
      </c>
      <c r="B124" t="s">
        <v>170</v>
      </c>
      <c r="C124" s="1">
        <f t="shared" si="1"/>
        <v>16</v>
      </c>
      <c r="D124" s="1">
        <f>COUNT(Tabelle2[[#This Row],[30.10.]:[bis 23.01.]])</f>
        <v>1</v>
      </c>
      <c r="AZ124" s="1">
        <v>16</v>
      </c>
      <c r="BC124" s="1"/>
      <c r="BD124" s="1"/>
    </row>
    <row r="125" spans="1:56" x14ac:dyDescent="0.25">
      <c r="A125" s="1">
        <v>124</v>
      </c>
      <c r="B125" t="s">
        <v>175</v>
      </c>
      <c r="C125" s="1">
        <f t="shared" si="1"/>
        <v>16</v>
      </c>
      <c r="D125" s="1">
        <f>COUNT(Tabelle2[[#This Row],[30.10.]:[bis 23.01.]])</f>
        <v>1</v>
      </c>
      <c r="AU125" s="1">
        <v>16</v>
      </c>
      <c r="BC125" s="1"/>
      <c r="BD125" s="1"/>
    </row>
    <row r="126" spans="1:56" x14ac:dyDescent="0.25">
      <c r="A126" s="1">
        <v>125</v>
      </c>
      <c r="B126" t="s">
        <v>171</v>
      </c>
      <c r="C126" s="1">
        <f t="shared" si="1"/>
        <v>16</v>
      </c>
      <c r="D126" s="1">
        <f>COUNT(Tabelle2[[#This Row],[30.10.]:[bis 23.01.]])</f>
        <v>1</v>
      </c>
      <c r="AZ126" s="1">
        <v>16</v>
      </c>
      <c r="BC126" s="1"/>
      <c r="BD126" s="1"/>
    </row>
    <row r="127" spans="1:56" x14ac:dyDescent="0.25">
      <c r="A127" s="1">
        <v>126</v>
      </c>
      <c r="B127" t="s">
        <v>166</v>
      </c>
      <c r="C127" s="1">
        <f t="shared" si="1"/>
        <v>16</v>
      </c>
      <c r="D127" s="1">
        <f>COUNT(Tabelle2[[#This Row],[30.10.]:[bis 23.01.]])</f>
        <v>1</v>
      </c>
      <c r="K127" s="1">
        <v>16</v>
      </c>
      <c r="BC127" s="1"/>
      <c r="BD127" s="1"/>
    </row>
    <row r="128" spans="1:56" x14ac:dyDescent="0.25">
      <c r="A128" s="1">
        <v>127</v>
      </c>
      <c r="B128" t="s">
        <v>188</v>
      </c>
      <c r="C128" s="1">
        <f t="shared" si="1"/>
        <v>15</v>
      </c>
      <c r="D128" s="1">
        <f>COUNT(Tabelle2[[#This Row],[30.10.]:[bis 23.01.]])</f>
        <v>1</v>
      </c>
      <c r="BC128" s="1">
        <v>15</v>
      </c>
      <c r="BD128" s="1"/>
    </row>
    <row r="129" spans="1:56" x14ac:dyDescent="0.25">
      <c r="A129" s="1">
        <v>128</v>
      </c>
      <c r="B129" t="s">
        <v>178</v>
      </c>
      <c r="C129" s="1">
        <f t="shared" si="1"/>
        <v>15</v>
      </c>
      <c r="D129" s="1">
        <f>COUNT(Tabelle2[[#This Row],[30.10.]:[bis 23.01.]])</f>
        <v>1</v>
      </c>
      <c r="L129" s="1">
        <v>15</v>
      </c>
      <c r="BC129" s="1"/>
      <c r="BD129" s="1"/>
    </row>
    <row r="130" spans="1:56" x14ac:dyDescent="0.25">
      <c r="A130" s="1">
        <v>129</v>
      </c>
      <c r="B130" t="s">
        <v>182</v>
      </c>
      <c r="C130" s="1">
        <f t="shared" ref="C130:C193" si="2">SUM(E130:BD130)</f>
        <v>15</v>
      </c>
      <c r="D130" s="1">
        <f>COUNT(Tabelle2[[#This Row],[30.10.]:[bis 23.01.]])</f>
        <v>1</v>
      </c>
      <c r="Y130" s="1">
        <v>15</v>
      </c>
      <c r="BC130" s="1"/>
      <c r="BD130" s="1"/>
    </row>
    <row r="131" spans="1:56" x14ac:dyDescent="0.25">
      <c r="A131" s="1">
        <v>130</v>
      </c>
      <c r="B131" t="s">
        <v>189</v>
      </c>
      <c r="C131" s="1">
        <f t="shared" si="2"/>
        <v>15</v>
      </c>
      <c r="D131" s="1">
        <f>COUNT(Tabelle2[[#This Row],[30.10.]:[bis 23.01.]])</f>
        <v>1</v>
      </c>
      <c r="BC131" s="1">
        <v>15</v>
      </c>
      <c r="BD131" s="1"/>
    </row>
    <row r="132" spans="1:56" x14ac:dyDescent="0.25">
      <c r="A132" s="1">
        <v>131</v>
      </c>
      <c r="B132" t="s">
        <v>190</v>
      </c>
      <c r="C132" s="1">
        <f t="shared" si="2"/>
        <v>15</v>
      </c>
      <c r="D132" s="1">
        <f>COUNT(Tabelle2[[#This Row],[30.10.]:[bis 23.01.]])</f>
        <v>1</v>
      </c>
      <c r="AN132" s="1">
        <v>15</v>
      </c>
      <c r="BC132" s="1"/>
      <c r="BD132" s="1"/>
    </row>
    <row r="133" spans="1:56" x14ac:dyDescent="0.25">
      <c r="A133" s="1">
        <v>132</v>
      </c>
      <c r="B133" t="s">
        <v>183</v>
      </c>
      <c r="C133" s="1">
        <f t="shared" si="2"/>
        <v>15</v>
      </c>
      <c r="D133" s="1">
        <f>COUNT(Tabelle2[[#This Row],[30.10.]:[bis 23.01.]])</f>
        <v>1</v>
      </c>
      <c r="AA133" s="1">
        <v>15</v>
      </c>
      <c r="BC133" s="1"/>
      <c r="BD133" s="1"/>
    </row>
    <row r="134" spans="1:56" x14ac:dyDescent="0.25">
      <c r="A134" s="1">
        <v>133</v>
      </c>
      <c r="B134" t="s">
        <v>180</v>
      </c>
      <c r="C134" s="1">
        <f t="shared" si="2"/>
        <v>15</v>
      </c>
      <c r="D134" s="1">
        <f>COUNT(Tabelle2[[#This Row],[30.10.]:[bis 23.01.]])</f>
        <v>1</v>
      </c>
      <c r="R134" s="1">
        <v>15</v>
      </c>
      <c r="BC134" s="1"/>
      <c r="BD134" s="1"/>
    </row>
    <row r="135" spans="1:56" x14ac:dyDescent="0.25">
      <c r="A135" s="1">
        <v>134</v>
      </c>
      <c r="B135" t="s">
        <v>191</v>
      </c>
      <c r="C135" s="1">
        <f t="shared" si="2"/>
        <v>15</v>
      </c>
      <c r="D135" s="1">
        <f>COUNT(Tabelle2[[#This Row],[30.10.]:[bis 23.01.]])</f>
        <v>1</v>
      </c>
      <c r="G135" s="1">
        <v>15</v>
      </c>
      <c r="BC135" s="1"/>
      <c r="BD135" s="1"/>
    </row>
    <row r="136" spans="1:56" x14ac:dyDescent="0.25">
      <c r="A136" s="1">
        <v>135</v>
      </c>
      <c r="B136" t="s">
        <v>181</v>
      </c>
      <c r="C136" s="1">
        <f t="shared" si="2"/>
        <v>15</v>
      </c>
      <c r="D136" s="1">
        <f>COUNT(Tabelle2[[#This Row],[30.10.]:[bis 23.01.]])</f>
        <v>1</v>
      </c>
      <c r="W136" s="1">
        <v>15</v>
      </c>
      <c r="BC136" s="1"/>
      <c r="BD136" s="1"/>
    </row>
    <row r="137" spans="1:56" x14ac:dyDescent="0.25">
      <c r="A137" s="1">
        <v>136</v>
      </c>
      <c r="B137" t="s">
        <v>179</v>
      </c>
      <c r="C137" s="1">
        <f t="shared" si="2"/>
        <v>15</v>
      </c>
      <c r="D137" s="1">
        <f>COUNT(Tabelle2[[#This Row],[30.10.]:[bis 23.01.]])</f>
        <v>1</v>
      </c>
      <c r="P137" s="1">
        <v>15</v>
      </c>
      <c r="BC137" s="1"/>
      <c r="BD137" s="1"/>
    </row>
    <row r="138" spans="1:56" x14ac:dyDescent="0.25">
      <c r="A138" s="1">
        <v>137</v>
      </c>
      <c r="B138" t="s">
        <v>186</v>
      </c>
      <c r="C138" s="1">
        <f t="shared" si="2"/>
        <v>15</v>
      </c>
      <c r="D138" s="1">
        <f>COUNT(Tabelle2[[#This Row],[30.10.]:[bis 23.01.]])</f>
        <v>1</v>
      </c>
      <c r="BC138" s="1">
        <v>15</v>
      </c>
      <c r="BD138" s="1"/>
    </row>
    <row r="139" spans="1:56" x14ac:dyDescent="0.25">
      <c r="A139" s="1">
        <v>138</v>
      </c>
      <c r="B139" t="s">
        <v>187</v>
      </c>
      <c r="C139" s="1">
        <f t="shared" si="2"/>
        <v>15</v>
      </c>
      <c r="D139" s="1">
        <f>COUNT(Tabelle2[[#This Row],[30.10.]:[bis 23.01.]])</f>
        <v>1</v>
      </c>
      <c r="BC139" s="1">
        <v>15</v>
      </c>
      <c r="BD139" s="1"/>
    </row>
    <row r="140" spans="1:56" x14ac:dyDescent="0.25">
      <c r="A140" s="1">
        <v>139</v>
      </c>
      <c r="B140" t="s">
        <v>185</v>
      </c>
      <c r="C140" s="1">
        <f t="shared" si="2"/>
        <v>15</v>
      </c>
      <c r="D140" s="1">
        <f>COUNT(Tabelle2[[#This Row],[30.10.]:[bis 23.01.]])</f>
        <v>1</v>
      </c>
      <c r="BC140" s="1"/>
      <c r="BD140" s="1">
        <v>15</v>
      </c>
    </row>
    <row r="141" spans="1:56" x14ac:dyDescent="0.25">
      <c r="A141" s="1">
        <v>140</v>
      </c>
      <c r="B141" t="s">
        <v>177</v>
      </c>
      <c r="C141" s="1">
        <f t="shared" si="2"/>
        <v>15</v>
      </c>
      <c r="D141" s="1">
        <f>COUNT(Tabelle2[[#This Row],[30.10.]:[bis 23.01.]])</f>
        <v>1</v>
      </c>
      <c r="F141" s="1">
        <v>15</v>
      </c>
      <c r="BC141" s="1"/>
      <c r="BD141" s="1"/>
    </row>
    <row r="142" spans="1:56" x14ac:dyDescent="0.25">
      <c r="A142" s="1">
        <v>141</v>
      </c>
      <c r="B142" t="s">
        <v>184</v>
      </c>
      <c r="C142" s="1">
        <f t="shared" si="2"/>
        <v>15</v>
      </c>
      <c r="D142" s="1">
        <f>COUNT(Tabelle2[[#This Row],[30.10.]:[bis 23.01.]])</f>
        <v>1</v>
      </c>
      <c r="AC142" s="1">
        <v>15</v>
      </c>
      <c r="BC142" s="1"/>
      <c r="BD142" s="1"/>
    </row>
    <row r="143" spans="1:56" x14ac:dyDescent="0.25">
      <c r="A143" s="1">
        <v>142</v>
      </c>
      <c r="B143" t="s">
        <v>204</v>
      </c>
      <c r="C143" s="1">
        <f t="shared" si="2"/>
        <v>14</v>
      </c>
      <c r="D143" s="1">
        <f>COUNT(Tabelle2[[#This Row],[30.10.]:[bis 23.01.]])</f>
        <v>1</v>
      </c>
      <c r="AK143" s="1">
        <v>14</v>
      </c>
      <c r="BC143" s="1"/>
      <c r="BD143" s="1"/>
    </row>
    <row r="144" spans="1:56" x14ac:dyDescent="0.25">
      <c r="A144" s="1">
        <v>143</v>
      </c>
      <c r="B144" t="s">
        <v>196</v>
      </c>
      <c r="C144" s="1">
        <f t="shared" si="2"/>
        <v>14</v>
      </c>
      <c r="D144" s="1">
        <f>COUNT(Tabelle2[[#This Row],[30.10.]:[bis 23.01.]])</f>
        <v>1</v>
      </c>
      <c r="T144" s="1">
        <v>14</v>
      </c>
      <c r="BC144" s="1"/>
      <c r="BD144" s="1"/>
    </row>
    <row r="145" spans="1:56" x14ac:dyDescent="0.25">
      <c r="A145" s="1">
        <v>144</v>
      </c>
      <c r="B145" t="s">
        <v>193</v>
      </c>
      <c r="C145" s="1">
        <f t="shared" si="2"/>
        <v>14</v>
      </c>
      <c r="D145" s="1">
        <f>COUNT(Tabelle2[[#This Row],[30.10.]:[bis 23.01.]])</f>
        <v>1</v>
      </c>
      <c r="P145" s="1">
        <v>14</v>
      </c>
      <c r="BC145" s="1"/>
      <c r="BD145" s="1"/>
    </row>
    <row r="146" spans="1:56" x14ac:dyDescent="0.25">
      <c r="A146" s="1">
        <v>145</v>
      </c>
      <c r="B146" t="s">
        <v>192</v>
      </c>
      <c r="C146" s="1">
        <f t="shared" si="2"/>
        <v>14</v>
      </c>
      <c r="D146" s="1">
        <f>COUNT(Tabelle2[[#This Row],[30.10.]:[bis 23.01.]])</f>
        <v>1</v>
      </c>
      <c r="H146" s="1">
        <v>14</v>
      </c>
      <c r="BC146" s="1"/>
      <c r="BD146" s="1"/>
    </row>
    <row r="147" spans="1:56" x14ac:dyDescent="0.25">
      <c r="A147" s="1">
        <v>146</v>
      </c>
      <c r="B147" t="s">
        <v>201</v>
      </c>
      <c r="C147" s="1">
        <f t="shared" si="2"/>
        <v>14</v>
      </c>
      <c r="D147" s="1">
        <f>COUNT(Tabelle2[[#This Row],[30.10.]:[bis 23.01.]])</f>
        <v>1</v>
      </c>
      <c r="AO147" s="1">
        <v>14</v>
      </c>
      <c r="BC147" s="1"/>
      <c r="BD147" s="1"/>
    </row>
    <row r="148" spans="1:56" x14ac:dyDescent="0.25">
      <c r="A148" s="1">
        <v>147</v>
      </c>
      <c r="B148" t="s">
        <v>194</v>
      </c>
      <c r="C148" s="1">
        <f t="shared" si="2"/>
        <v>14</v>
      </c>
      <c r="D148" s="1">
        <f>COUNT(Tabelle2[[#This Row],[30.10.]:[bis 23.01.]])</f>
        <v>1</v>
      </c>
      <c r="P148" s="1">
        <v>14</v>
      </c>
      <c r="BC148" s="1"/>
      <c r="BD148" s="1"/>
    </row>
    <row r="149" spans="1:56" x14ac:dyDescent="0.25">
      <c r="A149" s="1">
        <v>148</v>
      </c>
      <c r="B149" t="s">
        <v>198</v>
      </c>
      <c r="C149" s="1">
        <f t="shared" si="2"/>
        <v>14</v>
      </c>
      <c r="D149" s="1">
        <f>COUNT(Tabelle2[[#This Row],[30.10.]:[bis 23.01.]])</f>
        <v>1</v>
      </c>
      <c r="AA149" s="1">
        <v>14</v>
      </c>
      <c r="BC149" s="1"/>
      <c r="BD149" s="1"/>
    </row>
    <row r="150" spans="1:56" x14ac:dyDescent="0.25">
      <c r="A150" s="1">
        <v>149</v>
      </c>
      <c r="B150" t="s">
        <v>202</v>
      </c>
      <c r="C150" s="1">
        <f t="shared" si="2"/>
        <v>14</v>
      </c>
      <c r="D150" s="1">
        <f>COUNT(Tabelle2[[#This Row],[30.10.]:[bis 23.01.]])</f>
        <v>1</v>
      </c>
      <c r="AO150" s="1">
        <v>14</v>
      </c>
      <c r="BC150" s="1"/>
      <c r="BD150" s="1"/>
    </row>
    <row r="151" spans="1:56" x14ac:dyDescent="0.25">
      <c r="A151" s="1">
        <v>150</v>
      </c>
      <c r="B151" t="s">
        <v>203</v>
      </c>
      <c r="C151" s="1">
        <f t="shared" si="2"/>
        <v>14</v>
      </c>
      <c r="D151" s="1">
        <f>COUNT(Tabelle2[[#This Row],[30.10.]:[bis 23.01.]])</f>
        <v>1</v>
      </c>
      <c r="AL151" s="1">
        <v>14</v>
      </c>
      <c r="BC151" s="1"/>
      <c r="BD151" s="1"/>
    </row>
    <row r="152" spans="1:56" x14ac:dyDescent="0.25">
      <c r="A152" s="1">
        <v>151</v>
      </c>
      <c r="B152" t="s">
        <v>199</v>
      </c>
      <c r="C152" s="1">
        <f t="shared" si="2"/>
        <v>14</v>
      </c>
      <c r="D152" s="1">
        <f>COUNT(Tabelle2[[#This Row],[30.10.]:[bis 23.01.]])</f>
        <v>1</v>
      </c>
      <c r="AZ152" s="1">
        <v>14</v>
      </c>
      <c r="BC152" s="1"/>
      <c r="BD152" s="1"/>
    </row>
    <row r="153" spans="1:56" x14ac:dyDescent="0.25">
      <c r="A153" s="1">
        <v>152</v>
      </c>
      <c r="B153" t="s">
        <v>197</v>
      </c>
      <c r="C153" s="1">
        <f t="shared" si="2"/>
        <v>14</v>
      </c>
      <c r="D153" s="1">
        <f>COUNT(Tabelle2[[#This Row],[30.10.]:[bis 23.01.]])</f>
        <v>1</v>
      </c>
      <c r="X153" s="1">
        <v>14</v>
      </c>
      <c r="BC153" s="1"/>
      <c r="BD153" s="1"/>
    </row>
    <row r="154" spans="1:56" x14ac:dyDescent="0.25">
      <c r="A154" s="1">
        <v>153</v>
      </c>
      <c r="B154" t="s">
        <v>200</v>
      </c>
      <c r="C154" s="1">
        <f t="shared" si="2"/>
        <v>14</v>
      </c>
      <c r="D154" s="1">
        <f>COUNT(Tabelle2[[#This Row],[30.10.]:[bis 23.01.]])</f>
        <v>1</v>
      </c>
      <c r="AZ154" s="1">
        <v>14</v>
      </c>
      <c r="BC154" s="1"/>
      <c r="BD154" s="1"/>
    </row>
    <row r="155" spans="1:56" x14ac:dyDescent="0.25">
      <c r="A155" s="1">
        <v>154</v>
      </c>
      <c r="B155" t="s">
        <v>195</v>
      </c>
      <c r="C155" s="1">
        <f t="shared" si="2"/>
        <v>14</v>
      </c>
      <c r="D155" s="1">
        <f>COUNT(Tabelle2[[#This Row],[30.10.]:[bis 23.01.]])</f>
        <v>1</v>
      </c>
      <c r="R155" s="1">
        <v>14</v>
      </c>
      <c r="BC155" s="1"/>
      <c r="BD155" s="1"/>
    </row>
    <row r="156" spans="1:56" x14ac:dyDescent="0.25">
      <c r="A156" s="1">
        <v>155</v>
      </c>
      <c r="B156" t="s">
        <v>205</v>
      </c>
      <c r="C156" s="1">
        <f t="shared" si="2"/>
        <v>14</v>
      </c>
      <c r="D156" s="1">
        <f>COUNT(Tabelle2[[#This Row],[30.10.]:[bis 23.01.]])</f>
        <v>1</v>
      </c>
      <c r="AH156" s="1">
        <v>14</v>
      </c>
      <c r="BC156" s="1"/>
      <c r="BD156" s="1"/>
    </row>
    <row r="157" spans="1:56" x14ac:dyDescent="0.25">
      <c r="A157" s="1">
        <v>156</v>
      </c>
      <c r="B157" t="s">
        <v>206</v>
      </c>
      <c r="C157" s="1">
        <f t="shared" si="2"/>
        <v>14</v>
      </c>
      <c r="D157" s="1">
        <f>COUNT(Tabelle2[[#This Row],[30.10.]:[bis 23.01.]])</f>
        <v>1</v>
      </c>
      <c r="AH157" s="1">
        <v>14</v>
      </c>
      <c r="BC157" s="1"/>
      <c r="BD157" s="1"/>
    </row>
    <row r="158" spans="1:56" x14ac:dyDescent="0.25">
      <c r="A158" s="1">
        <v>157</v>
      </c>
      <c r="B158" t="s">
        <v>207</v>
      </c>
      <c r="C158" s="1">
        <f t="shared" si="2"/>
        <v>13</v>
      </c>
      <c r="D158" s="1">
        <f>COUNT(Tabelle2[[#This Row],[30.10.]:[bis 23.01.]])</f>
        <v>1</v>
      </c>
      <c r="M158" s="1">
        <v>13</v>
      </c>
      <c r="BC158" s="1"/>
      <c r="BD158" s="1"/>
    </row>
    <row r="159" spans="1:56" x14ac:dyDescent="0.25">
      <c r="A159" s="1">
        <v>158</v>
      </c>
      <c r="B159" t="s">
        <v>216</v>
      </c>
      <c r="C159" s="1">
        <f t="shared" si="2"/>
        <v>13</v>
      </c>
      <c r="D159" s="1">
        <f>COUNT(Tabelle2[[#This Row],[30.10.]:[bis 23.01.]])</f>
        <v>1</v>
      </c>
      <c r="AI159" s="1">
        <v>13</v>
      </c>
      <c r="BC159" s="1"/>
      <c r="BD159" s="1"/>
    </row>
    <row r="160" spans="1:56" x14ac:dyDescent="0.25">
      <c r="A160" s="1">
        <v>159</v>
      </c>
      <c r="B160" t="s">
        <v>209</v>
      </c>
      <c r="C160" s="1">
        <f t="shared" si="2"/>
        <v>13</v>
      </c>
      <c r="D160" s="1">
        <f>COUNT(Tabelle2[[#This Row],[30.10.]:[bis 23.01.]])</f>
        <v>1</v>
      </c>
      <c r="U160" s="1">
        <v>13</v>
      </c>
      <c r="BC160" s="1"/>
      <c r="BD160" s="1"/>
    </row>
    <row r="161" spans="1:56" x14ac:dyDescent="0.25">
      <c r="A161" s="1">
        <v>160</v>
      </c>
      <c r="B161" t="s">
        <v>208</v>
      </c>
      <c r="C161" s="1">
        <f t="shared" si="2"/>
        <v>13</v>
      </c>
      <c r="D161" s="1">
        <f>COUNT(Tabelle2[[#This Row],[30.10.]:[bis 23.01.]])</f>
        <v>1</v>
      </c>
      <c r="N161" s="1">
        <v>13</v>
      </c>
      <c r="BC161" s="1"/>
      <c r="BD161" s="1"/>
    </row>
    <row r="162" spans="1:56" x14ac:dyDescent="0.25">
      <c r="A162" s="1">
        <v>161</v>
      </c>
      <c r="B162" t="s">
        <v>210</v>
      </c>
      <c r="C162" s="1">
        <f t="shared" si="2"/>
        <v>13</v>
      </c>
      <c r="D162" s="1">
        <f>COUNT(Tabelle2[[#This Row],[30.10.]:[bis 23.01.]])</f>
        <v>1</v>
      </c>
      <c r="Z162" s="1">
        <v>13</v>
      </c>
      <c r="BC162" s="1"/>
      <c r="BD162" s="1"/>
    </row>
    <row r="163" spans="1:56" x14ac:dyDescent="0.25">
      <c r="A163" s="1">
        <v>162</v>
      </c>
      <c r="B163" t="s">
        <v>214</v>
      </c>
      <c r="C163" s="1">
        <f t="shared" si="2"/>
        <v>13</v>
      </c>
      <c r="D163" s="1">
        <f>COUNT(Tabelle2[[#This Row],[30.10.]:[bis 23.01.]])</f>
        <v>1</v>
      </c>
      <c r="BC163" s="1"/>
      <c r="BD163" s="1">
        <v>13</v>
      </c>
    </row>
    <row r="164" spans="1:56" x14ac:dyDescent="0.25">
      <c r="A164" s="1">
        <v>163</v>
      </c>
      <c r="B164" t="s">
        <v>211</v>
      </c>
      <c r="C164" s="1">
        <f t="shared" si="2"/>
        <v>13</v>
      </c>
      <c r="D164" s="1">
        <f>COUNT(Tabelle2[[#This Row],[30.10.]:[bis 23.01.]])</f>
        <v>1</v>
      </c>
      <c r="Z164" s="1">
        <v>13</v>
      </c>
      <c r="BC164" s="1"/>
      <c r="BD164" s="1"/>
    </row>
    <row r="165" spans="1:56" x14ac:dyDescent="0.25">
      <c r="A165" s="1">
        <v>164</v>
      </c>
      <c r="B165" t="s">
        <v>212</v>
      </c>
      <c r="C165" s="1">
        <f t="shared" si="2"/>
        <v>13</v>
      </c>
      <c r="D165" s="1">
        <f>COUNT(Tabelle2[[#This Row],[30.10.]:[bis 23.01.]])</f>
        <v>1</v>
      </c>
      <c r="AD165" s="1">
        <v>13</v>
      </c>
      <c r="BC165" s="1"/>
      <c r="BD165" s="1"/>
    </row>
    <row r="166" spans="1:56" x14ac:dyDescent="0.25">
      <c r="A166" s="1">
        <v>165</v>
      </c>
      <c r="B166" t="s">
        <v>213</v>
      </c>
      <c r="C166" s="1">
        <f t="shared" si="2"/>
        <v>13</v>
      </c>
      <c r="D166" s="1">
        <f>COUNT(Tabelle2[[#This Row],[30.10.]:[bis 23.01.]])</f>
        <v>1</v>
      </c>
      <c r="AJ166" s="1">
        <v>13</v>
      </c>
      <c r="BC166" s="1"/>
      <c r="BD166" s="1"/>
    </row>
    <row r="167" spans="1:56" x14ac:dyDescent="0.25">
      <c r="A167" s="1">
        <v>166</v>
      </c>
      <c r="B167" t="s">
        <v>215</v>
      </c>
      <c r="C167" s="1">
        <f t="shared" si="2"/>
        <v>13</v>
      </c>
      <c r="D167" s="1">
        <f>COUNT(Tabelle2[[#This Row],[30.10.]:[bis 23.01.]])</f>
        <v>1</v>
      </c>
      <c r="BC167" s="1"/>
      <c r="BD167" s="1">
        <v>13</v>
      </c>
    </row>
    <row r="168" spans="1:56" x14ac:dyDescent="0.25">
      <c r="A168" s="1">
        <v>167</v>
      </c>
      <c r="B168" t="s">
        <v>80</v>
      </c>
      <c r="C168" s="1">
        <f t="shared" si="2"/>
        <v>12</v>
      </c>
      <c r="D168" s="1">
        <f>COUNT(Tabelle2[[#This Row],[30.10.]:[bis 23.01.]])</f>
        <v>1</v>
      </c>
      <c r="U168" s="1">
        <v>12</v>
      </c>
      <c r="BC168" s="1"/>
      <c r="BD168" s="1"/>
    </row>
    <row r="169" spans="1:56" x14ac:dyDescent="0.25">
      <c r="A169" s="1">
        <v>168</v>
      </c>
      <c r="B169" t="s">
        <v>232</v>
      </c>
      <c r="C169" s="1">
        <f t="shared" si="2"/>
        <v>12</v>
      </c>
      <c r="D169" s="1">
        <f>COUNT(Tabelle2[[#This Row],[30.10.]:[bis 23.01.]])</f>
        <v>1</v>
      </c>
      <c r="AF169" s="1">
        <v>12</v>
      </c>
      <c r="BC169" s="1"/>
      <c r="BD169" s="1"/>
    </row>
    <row r="170" spans="1:56" x14ac:dyDescent="0.25">
      <c r="A170" s="1">
        <v>169</v>
      </c>
      <c r="B170" t="s">
        <v>222</v>
      </c>
      <c r="C170" s="1">
        <f t="shared" si="2"/>
        <v>12</v>
      </c>
      <c r="D170" s="1">
        <f>COUNT(Tabelle2[[#This Row],[30.10.]:[bis 23.01.]])</f>
        <v>1</v>
      </c>
      <c r="T170" s="1">
        <v>12</v>
      </c>
      <c r="BC170" s="1"/>
      <c r="BD170" s="1"/>
    </row>
    <row r="171" spans="1:56" x14ac:dyDescent="0.25">
      <c r="A171" s="1">
        <v>170</v>
      </c>
      <c r="B171" t="s">
        <v>220</v>
      </c>
      <c r="C171" s="1">
        <f t="shared" si="2"/>
        <v>12</v>
      </c>
      <c r="D171" s="1">
        <f>COUNT(Tabelle2[[#This Row],[30.10.]:[bis 23.01.]])</f>
        <v>1</v>
      </c>
      <c r="N171" s="1">
        <v>12</v>
      </c>
      <c r="BC171" s="1"/>
      <c r="BD171" s="1"/>
    </row>
    <row r="172" spans="1:56" x14ac:dyDescent="0.25">
      <c r="A172" s="1">
        <v>171</v>
      </c>
      <c r="B172" t="s">
        <v>230</v>
      </c>
      <c r="C172" s="1">
        <f t="shared" si="2"/>
        <v>12</v>
      </c>
      <c r="D172" s="1">
        <f>COUNT(Tabelle2[[#This Row],[30.10.]:[bis 23.01.]])</f>
        <v>1</v>
      </c>
      <c r="AG172" s="1">
        <v>12</v>
      </c>
      <c r="BC172" s="1"/>
      <c r="BD172" s="1"/>
    </row>
    <row r="173" spans="1:56" x14ac:dyDescent="0.25">
      <c r="A173" s="1">
        <v>172</v>
      </c>
      <c r="B173" t="s">
        <v>223</v>
      </c>
      <c r="C173" s="1">
        <f t="shared" si="2"/>
        <v>12</v>
      </c>
      <c r="D173" s="1">
        <f>COUNT(Tabelle2[[#This Row],[30.10.]:[bis 23.01.]])</f>
        <v>1</v>
      </c>
      <c r="V173" s="1">
        <v>12</v>
      </c>
      <c r="BC173" s="1"/>
      <c r="BD173" s="1"/>
    </row>
    <row r="174" spans="1:56" x14ac:dyDescent="0.25">
      <c r="A174" s="1">
        <v>173</v>
      </c>
      <c r="B174" t="s">
        <v>218</v>
      </c>
      <c r="C174" s="1">
        <f t="shared" si="2"/>
        <v>12</v>
      </c>
      <c r="D174" s="1">
        <f>COUNT(Tabelle2[[#This Row],[30.10.]:[bis 23.01.]])</f>
        <v>1</v>
      </c>
      <c r="G174" s="1">
        <v>12</v>
      </c>
      <c r="BC174" s="1"/>
      <c r="BD174" s="1"/>
    </row>
    <row r="175" spans="1:56" x14ac:dyDescent="0.25">
      <c r="A175" s="1">
        <v>174</v>
      </c>
      <c r="B175" t="s">
        <v>221</v>
      </c>
      <c r="C175" s="1">
        <f t="shared" si="2"/>
        <v>12</v>
      </c>
      <c r="D175" s="1">
        <f>COUNT(Tabelle2[[#This Row],[30.10.]:[bis 23.01.]])</f>
        <v>1</v>
      </c>
      <c r="P175" s="1">
        <v>12</v>
      </c>
      <c r="BC175" s="1"/>
      <c r="BD175" s="1"/>
    </row>
    <row r="176" spans="1:56" x14ac:dyDescent="0.25">
      <c r="A176" s="1">
        <v>175</v>
      </c>
      <c r="B176" t="s">
        <v>217</v>
      </c>
      <c r="C176" s="1">
        <f t="shared" si="2"/>
        <v>12</v>
      </c>
      <c r="D176" s="1">
        <f>COUNT(Tabelle2[[#This Row],[30.10.]:[bis 23.01.]])</f>
        <v>1</v>
      </c>
      <c r="F176" s="1">
        <v>12</v>
      </c>
      <c r="BC176" s="1"/>
      <c r="BD176" s="1"/>
    </row>
    <row r="177" spans="1:56" x14ac:dyDescent="0.25">
      <c r="A177" s="1">
        <v>176</v>
      </c>
      <c r="B177" t="s">
        <v>228</v>
      </c>
      <c r="C177" s="1">
        <f t="shared" si="2"/>
        <v>12</v>
      </c>
      <c r="D177" s="1">
        <f>COUNT(Tabelle2[[#This Row],[30.10.]:[bis 23.01.]])</f>
        <v>1</v>
      </c>
      <c r="AI177" s="1">
        <v>12</v>
      </c>
      <c r="BC177" s="1"/>
      <c r="BD177" s="1"/>
    </row>
    <row r="178" spans="1:56" x14ac:dyDescent="0.25">
      <c r="A178" s="1">
        <v>177</v>
      </c>
      <c r="B178" t="s">
        <v>231</v>
      </c>
      <c r="C178" s="1">
        <f t="shared" si="2"/>
        <v>12</v>
      </c>
      <c r="D178" s="1">
        <f>COUNT(Tabelle2[[#This Row],[30.10.]:[bis 23.01.]])</f>
        <v>1</v>
      </c>
      <c r="AG178" s="1">
        <v>12</v>
      </c>
      <c r="BC178" s="1"/>
      <c r="BD178" s="1"/>
    </row>
    <row r="179" spans="1:56" x14ac:dyDescent="0.25">
      <c r="A179" s="1">
        <v>178</v>
      </c>
      <c r="B179" t="s">
        <v>102</v>
      </c>
      <c r="C179" s="1">
        <f t="shared" si="2"/>
        <v>12</v>
      </c>
      <c r="D179" s="1">
        <f>COUNT(Tabelle2[[#This Row],[30.10.]:[bis 23.01.]])</f>
        <v>1</v>
      </c>
      <c r="I179" s="1">
        <v>12</v>
      </c>
      <c r="BC179" s="1"/>
      <c r="BD179" s="1"/>
    </row>
    <row r="180" spans="1:56" x14ac:dyDescent="0.25">
      <c r="A180" s="1">
        <v>179</v>
      </c>
      <c r="B180" t="s">
        <v>225</v>
      </c>
      <c r="C180" s="1">
        <f t="shared" si="2"/>
        <v>12</v>
      </c>
      <c r="D180" s="1">
        <f>COUNT(Tabelle2[[#This Row],[30.10.]:[bis 23.01.]])</f>
        <v>1</v>
      </c>
      <c r="AZ180" s="1">
        <v>12</v>
      </c>
      <c r="BC180" s="1"/>
      <c r="BD180" s="1"/>
    </row>
    <row r="181" spans="1:56" x14ac:dyDescent="0.25">
      <c r="A181" s="1">
        <v>180</v>
      </c>
      <c r="B181" t="s">
        <v>224</v>
      </c>
      <c r="C181" s="1">
        <f t="shared" si="2"/>
        <v>12</v>
      </c>
      <c r="D181" s="1">
        <f>COUNT(Tabelle2[[#This Row],[30.10.]:[bis 23.01.]])</f>
        <v>1</v>
      </c>
      <c r="Y181" s="1">
        <v>12</v>
      </c>
      <c r="BC181" s="1"/>
      <c r="BD181" s="1"/>
    </row>
    <row r="182" spans="1:56" x14ac:dyDescent="0.25">
      <c r="A182" s="1">
        <v>181</v>
      </c>
      <c r="B182" t="s">
        <v>219</v>
      </c>
      <c r="C182" s="1">
        <f t="shared" si="2"/>
        <v>12</v>
      </c>
      <c r="D182" s="1">
        <f>COUNT(Tabelle2[[#This Row],[30.10.]:[bis 23.01.]])</f>
        <v>1</v>
      </c>
      <c r="K182" s="1">
        <v>12</v>
      </c>
      <c r="BC182" s="1"/>
      <c r="BD182" s="1"/>
    </row>
    <row r="183" spans="1:56" x14ac:dyDescent="0.25">
      <c r="A183" s="1">
        <v>182</v>
      </c>
      <c r="B183" t="s">
        <v>226</v>
      </c>
      <c r="C183" s="1">
        <f t="shared" si="2"/>
        <v>12</v>
      </c>
      <c r="D183" s="1">
        <f>COUNT(Tabelle2[[#This Row],[30.10.]:[bis 23.01.]])</f>
        <v>1</v>
      </c>
      <c r="AY183" s="1">
        <v>12</v>
      </c>
      <c r="BC183" s="1"/>
      <c r="BD183" s="1"/>
    </row>
    <row r="184" spans="1:56" x14ac:dyDescent="0.25">
      <c r="A184" s="1">
        <v>183</v>
      </c>
      <c r="B184" t="s">
        <v>227</v>
      </c>
      <c r="C184" s="1">
        <f t="shared" si="2"/>
        <v>12</v>
      </c>
      <c r="D184" s="1">
        <f>COUNT(Tabelle2[[#This Row],[30.10.]:[bis 23.01.]])</f>
        <v>1</v>
      </c>
      <c r="AM184" s="1">
        <v>12</v>
      </c>
      <c r="BC184" s="1"/>
      <c r="BD184" s="1"/>
    </row>
    <row r="185" spans="1:56" x14ac:dyDescent="0.25">
      <c r="A185" s="1">
        <v>184</v>
      </c>
      <c r="B185" t="s">
        <v>229</v>
      </c>
      <c r="C185" s="1">
        <f t="shared" si="2"/>
        <v>12</v>
      </c>
      <c r="D185" s="1">
        <f>COUNT(Tabelle2[[#This Row],[30.10.]:[bis 23.01.]])</f>
        <v>1</v>
      </c>
      <c r="AG185" s="1">
        <v>12</v>
      </c>
      <c r="BC185" s="1"/>
      <c r="BD185" s="1"/>
    </row>
    <row r="186" spans="1:56" x14ac:dyDescent="0.25">
      <c r="A186" s="1">
        <v>185</v>
      </c>
      <c r="B186" t="s">
        <v>240</v>
      </c>
      <c r="C186" s="1">
        <f t="shared" si="2"/>
        <v>11</v>
      </c>
      <c r="D186" s="1">
        <f>COUNT(Tabelle2[[#This Row],[30.10.]:[bis 23.01.]])</f>
        <v>1</v>
      </c>
      <c r="BC186" s="1"/>
      <c r="BD186" s="1">
        <v>11</v>
      </c>
    </row>
    <row r="187" spans="1:56" x14ac:dyDescent="0.25">
      <c r="A187" s="1">
        <v>186</v>
      </c>
      <c r="B187" t="s">
        <v>238</v>
      </c>
      <c r="C187" s="1">
        <f t="shared" si="2"/>
        <v>11</v>
      </c>
      <c r="D187" s="1">
        <f>COUNT(Tabelle2[[#This Row],[30.10.]:[bis 23.01.]])</f>
        <v>1</v>
      </c>
      <c r="S187" s="1">
        <v>11</v>
      </c>
      <c r="BC187" s="1"/>
      <c r="BD187" s="1"/>
    </row>
    <row r="188" spans="1:56" x14ac:dyDescent="0.25">
      <c r="A188" s="1">
        <v>187</v>
      </c>
      <c r="B188" t="s">
        <v>235</v>
      </c>
      <c r="C188" s="1">
        <f t="shared" si="2"/>
        <v>11</v>
      </c>
      <c r="D188" s="1">
        <f>COUNT(Tabelle2[[#This Row],[30.10.]:[bis 23.01.]])</f>
        <v>1</v>
      </c>
      <c r="G188" s="1">
        <v>11</v>
      </c>
      <c r="BC188" s="1"/>
      <c r="BD188" s="1"/>
    </row>
    <row r="189" spans="1:56" x14ac:dyDescent="0.25">
      <c r="A189" s="1">
        <v>188</v>
      </c>
      <c r="B189" t="s">
        <v>241</v>
      </c>
      <c r="C189" s="1">
        <f t="shared" si="2"/>
        <v>11</v>
      </c>
      <c r="D189" s="1">
        <f>COUNT(Tabelle2[[#This Row],[30.10.]:[bis 23.01.]])</f>
        <v>1</v>
      </c>
      <c r="BB189" s="1">
        <v>11</v>
      </c>
      <c r="BC189" s="1"/>
      <c r="BD189" s="1"/>
    </row>
    <row r="190" spans="1:56" x14ac:dyDescent="0.25">
      <c r="A190" s="1">
        <v>189</v>
      </c>
      <c r="B190" t="s">
        <v>237</v>
      </c>
      <c r="C190" s="1">
        <f t="shared" si="2"/>
        <v>11</v>
      </c>
      <c r="D190" s="1">
        <f>COUNT(Tabelle2[[#This Row],[30.10.]:[bis 23.01.]])</f>
        <v>1</v>
      </c>
      <c r="O190" s="1">
        <v>11</v>
      </c>
      <c r="BC190" s="1"/>
      <c r="BD190" s="1"/>
    </row>
    <row r="191" spans="1:56" x14ac:dyDescent="0.25">
      <c r="A191" s="1">
        <v>190</v>
      </c>
      <c r="B191" t="s">
        <v>236</v>
      </c>
      <c r="C191" s="1">
        <f t="shared" si="2"/>
        <v>11</v>
      </c>
      <c r="D191" s="1">
        <f>COUNT(Tabelle2[[#This Row],[30.10.]:[bis 23.01.]])</f>
        <v>1</v>
      </c>
      <c r="H191" s="1">
        <v>11</v>
      </c>
      <c r="BC191" s="1"/>
      <c r="BD191" s="1"/>
    </row>
    <row r="192" spans="1:56" x14ac:dyDescent="0.25">
      <c r="A192" s="1">
        <v>191</v>
      </c>
      <c r="B192" t="s">
        <v>239</v>
      </c>
      <c r="C192" s="1">
        <f t="shared" si="2"/>
        <v>11</v>
      </c>
      <c r="D192" s="1">
        <f>COUNT(Tabelle2[[#This Row],[30.10.]:[bis 23.01.]])</f>
        <v>1</v>
      </c>
      <c r="W192" s="1">
        <v>11</v>
      </c>
      <c r="BC192" s="1"/>
      <c r="BD192" s="1"/>
    </row>
    <row r="193" spans="1:56" x14ac:dyDescent="0.25">
      <c r="A193" s="1">
        <v>192</v>
      </c>
      <c r="B193" t="s">
        <v>242</v>
      </c>
      <c r="C193" s="1">
        <f t="shared" si="2"/>
        <v>11</v>
      </c>
      <c r="D193" s="1">
        <f>COUNT(Tabelle2[[#This Row],[30.10.]:[bis 23.01.]])</f>
        <v>1</v>
      </c>
      <c r="AZ193" s="1">
        <v>11</v>
      </c>
      <c r="BC193" s="1"/>
      <c r="BD193" s="1"/>
    </row>
    <row r="194" spans="1:56" x14ac:dyDescent="0.25">
      <c r="A194" s="1">
        <v>193</v>
      </c>
      <c r="B194" t="s">
        <v>243</v>
      </c>
      <c r="C194" s="1">
        <f t="shared" ref="C194:C245" si="3">SUM(E194:BD194)</f>
        <v>11</v>
      </c>
      <c r="D194" s="1">
        <f>COUNT(Tabelle2[[#This Row],[30.10.]:[bis 23.01.]])</f>
        <v>1</v>
      </c>
      <c r="AK194" s="1">
        <v>11</v>
      </c>
      <c r="BC194" s="1"/>
      <c r="BD194" s="1"/>
    </row>
    <row r="195" spans="1:56" x14ac:dyDescent="0.25">
      <c r="A195" s="1">
        <v>194</v>
      </c>
      <c r="B195" t="s">
        <v>248</v>
      </c>
      <c r="C195" s="1">
        <f t="shared" si="3"/>
        <v>10</v>
      </c>
      <c r="D195" s="1">
        <f>COUNT(Tabelle2[[#This Row],[30.10.]:[bis 23.01.]])</f>
        <v>1</v>
      </c>
      <c r="BC195" s="1"/>
      <c r="BD195" s="1">
        <v>10</v>
      </c>
    </row>
    <row r="196" spans="1:56" x14ac:dyDescent="0.25">
      <c r="A196" s="1">
        <v>195</v>
      </c>
      <c r="B196" t="s">
        <v>250</v>
      </c>
      <c r="C196" s="1">
        <f t="shared" si="3"/>
        <v>10</v>
      </c>
      <c r="D196" s="1">
        <f>COUNT(Tabelle2[[#This Row],[30.10.]:[bis 23.01.]])</f>
        <v>1</v>
      </c>
      <c r="AG196" s="1">
        <v>10</v>
      </c>
      <c r="BC196" s="1"/>
      <c r="BD196" s="1"/>
    </row>
    <row r="197" spans="1:56" x14ac:dyDescent="0.25">
      <c r="A197" s="1">
        <v>196</v>
      </c>
      <c r="B197" t="s">
        <v>246</v>
      </c>
      <c r="C197" s="1">
        <f t="shared" si="3"/>
        <v>10</v>
      </c>
      <c r="D197" s="1">
        <f>COUNT(Tabelle2[[#This Row],[30.10.]:[bis 23.01.]])</f>
        <v>1</v>
      </c>
      <c r="AE197" s="1">
        <v>10</v>
      </c>
      <c r="BC197" s="1"/>
      <c r="BD197" s="1"/>
    </row>
    <row r="198" spans="1:56" x14ac:dyDescent="0.25">
      <c r="A198" s="1">
        <v>197</v>
      </c>
      <c r="B198" t="s">
        <v>244</v>
      </c>
      <c r="C198" s="1">
        <f t="shared" si="3"/>
        <v>10</v>
      </c>
      <c r="D198" s="1">
        <f>COUNT(Tabelle2[[#This Row],[30.10.]:[bis 23.01.]])</f>
        <v>1</v>
      </c>
      <c r="N198" s="1">
        <v>10</v>
      </c>
      <c r="BC198" s="1"/>
      <c r="BD198" s="1"/>
    </row>
    <row r="199" spans="1:56" x14ac:dyDescent="0.25">
      <c r="A199" s="1">
        <v>198</v>
      </c>
      <c r="B199" t="s">
        <v>249</v>
      </c>
      <c r="C199" s="1">
        <f t="shared" si="3"/>
        <v>10</v>
      </c>
      <c r="D199" s="1">
        <f>COUNT(Tabelle2[[#This Row],[30.10.]:[bis 23.01.]])</f>
        <v>1</v>
      </c>
      <c r="AI199" s="1">
        <v>10</v>
      </c>
      <c r="BC199" s="1"/>
      <c r="BD199" s="1"/>
    </row>
    <row r="200" spans="1:56" x14ac:dyDescent="0.25">
      <c r="A200" s="1">
        <v>199</v>
      </c>
      <c r="B200" t="s">
        <v>245</v>
      </c>
      <c r="C200" s="1">
        <f t="shared" si="3"/>
        <v>10</v>
      </c>
      <c r="D200" s="1">
        <f>COUNT(Tabelle2[[#This Row],[30.10.]:[bis 23.01.]])</f>
        <v>1</v>
      </c>
      <c r="T200" s="1">
        <v>10</v>
      </c>
      <c r="BC200" s="1"/>
      <c r="BD200" s="1"/>
    </row>
    <row r="201" spans="1:56" x14ac:dyDescent="0.25">
      <c r="A201" s="1">
        <v>200</v>
      </c>
      <c r="B201" t="s">
        <v>247</v>
      </c>
      <c r="C201" s="1">
        <f t="shared" si="3"/>
        <v>10</v>
      </c>
      <c r="D201" s="1">
        <f>COUNT(Tabelle2[[#This Row],[30.10.]:[bis 23.01.]])</f>
        <v>1</v>
      </c>
      <c r="AJ201" s="1">
        <v>10</v>
      </c>
      <c r="BC201" s="1"/>
      <c r="BD201" s="1"/>
    </row>
    <row r="202" spans="1:56" x14ac:dyDescent="0.25">
      <c r="A202" s="1">
        <v>201</v>
      </c>
      <c r="B202" t="s">
        <v>259</v>
      </c>
      <c r="C202" s="1">
        <f t="shared" si="3"/>
        <v>9</v>
      </c>
      <c r="D202" s="1">
        <f>COUNT(Tabelle2[[#This Row],[30.10.]:[bis 23.01.]])</f>
        <v>1</v>
      </c>
      <c r="AI202" s="1">
        <v>9</v>
      </c>
      <c r="BC202" s="1"/>
      <c r="BD202" s="1"/>
    </row>
    <row r="203" spans="1:56" x14ac:dyDescent="0.25">
      <c r="A203" s="1">
        <v>202</v>
      </c>
      <c r="B203" t="s">
        <v>255</v>
      </c>
      <c r="C203" s="1">
        <f t="shared" si="3"/>
        <v>9</v>
      </c>
      <c r="D203" s="1">
        <f>COUNT(Tabelle2[[#This Row],[30.10.]:[bis 23.01.]])</f>
        <v>1</v>
      </c>
      <c r="AB203" s="1">
        <v>9</v>
      </c>
      <c r="BC203" s="1"/>
      <c r="BD203" s="1"/>
    </row>
    <row r="204" spans="1:56" x14ac:dyDescent="0.25">
      <c r="A204" s="1">
        <v>203</v>
      </c>
      <c r="B204" t="s">
        <v>251</v>
      </c>
      <c r="C204" s="1">
        <f t="shared" si="3"/>
        <v>9</v>
      </c>
      <c r="D204" s="1">
        <f>COUNT(Tabelle2[[#This Row],[30.10.]:[bis 23.01.]])</f>
        <v>1</v>
      </c>
      <c r="F204" s="1">
        <v>9</v>
      </c>
      <c r="BC204" s="1"/>
      <c r="BD204" s="1"/>
    </row>
    <row r="205" spans="1:56" x14ac:dyDescent="0.25">
      <c r="A205" s="1">
        <v>204</v>
      </c>
      <c r="B205" t="s">
        <v>254</v>
      </c>
      <c r="C205" s="1">
        <f t="shared" si="3"/>
        <v>9</v>
      </c>
      <c r="D205" s="1">
        <f>COUNT(Tabelle2[[#This Row],[30.10.]:[bis 23.01.]])</f>
        <v>1</v>
      </c>
      <c r="T205" s="1">
        <v>9</v>
      </c>
      <c r="BC205" s="1"/>
      <c r="BD205" s="1"/>
    </row>
    <row r="206" spans="1:56" x14ac:dyDescent="0.25">
      <c r="A206" s="1">
        <v>205</v>
      </c>
      <c r="B206" t="s">
        <v>252</v>
      </c>
      <c r="C206" s="1">
        <f t="shared" si="3"/>
        <v>9</v>
      </c>
      <c r="D206" s="1">
        <f>COUNT(Tabelle2[[#This Row],[30.10.]:[bis 23.01.]])</f>
        <v>1</v>
      </c>
      <c r="M206" s="1">
        <v>9</v>
      </c>
      <c r="BC206" s="1"/>
      <c r="BD206" s="1"/>
    </row>
    <row r="207" spans="1:56" x14ac:dyDescent="0.25">
      <c r="A207" s="1">
        <v>206</v>
      </c>
      <c r="B207" t="s">
        <v>257</v>
      </c>
      <c r="C207" s="1">
        <f t="shared" si="3"/>
        <v>9</v>
      </c>
      <c r="D207" s="1">
        <f>COUNT(Tabelle2[[#This Row],[30.10.]:[bis 23.01.]])</f>
        <v>1</v>
      </c>
      <c r="AT207" s="1">
        <v>9</v>
      </c>
      <c r="BC207" s="1"/>
      <c r="BD207" s="1"/>
    </row>
    <row r="208" spans="1:56" x14ac:dyDescent="0.25">
      <c r="A208" s="1">
        <v>207</v>
      </c>
      <c r="B208" t="s">
        <v>260</v>
      </c>
      <c r="C208" s="1">
        <f t="shared" si="3"/>
        <v>9</v>
      </c>
      <c r="D208" s="1">
        <f>COUNT(Tabelle2[[#This Row],[30.10.]:[bis 23.01.]])</f>
        <v>1</v>
      </c>
      <c r="AH208" s="1">
        <v>9</v>
      </c>
      <c r="BC208" s="1"/>
      <c r="BD208" s="1"/>
    </row>
    <row r="209" spans="1:56" x14ac:dyDescent="0.25">
      <c r="A209" s="1">
        <v>208</v>
      </c>
      <c r="B209" t="s">
        <v>258</v>
      </c>
      <c r="C209" s="1">
        <f t="shared" si="3"/>
        <v>9</v>
      </c>
      <c r="D209" s="1">
        <f>COUNT(Tabelle2[[#This Row],[30.10.]:[bis 23.01.]])</f>
        <v>1</v>
      </c>
      <c r="AP209" s="1">
        <v>9</v>
      </c>
      <c r="BC209" s="1"/>
      <c r="BD209" s="1"/>
    </row>
    <row r="210" spans="1:56" x14ac:dyDescent="0.25">
      <c r="A210" s="1">
        <v>209</v>
      </c>
      <c r="B210" t="s">
        <v>253</v>
      </c>
      <c r="C210" s="1">
        <f t="shared" si="3"/>
        <v>9</v>
      </c>
      <c r="D210" s="1">
        <f>COUNT(Tabelle2[[#This Row],[30.10.]:[bis 23.01.]])</f>
        <v>1</v>
      </c>
      <c r="N210" s="1">
        <v>9</v>
      </c>
      <c r="BC210" s="1"/>
      <c r="BD210" s="1"/>
    </row>
    <row r="211" spans="1:56" x14ac:dyDescent="0.25">
      <c r="A211" s="1">
        <v>210</v>
      </c>
      <c r="B211" t="s">
        <v>256</v>
      </c>
      <c r="C211" s="1">
        <f t="shared" si="3"/>
        <v>9</v>
      </c>
      <c r="D211" s="1">
        <f>COUNT(Tabelle2[[#This Row],[30.10.]:[bis 23.01.]])</f>
        <v>1</v>
      </c>
      <c r="AT211" s="1">
        <v>9</v>
      </c>
      <c r="BC211" s="1"/>
      <c r="BD211" s="1"/>
    </row>
    <row r="212" spans="1:56" x14ac:dyDescent="0.25">
      <c r="A212" s="1">
        <v>211</v>
      </c>
      <c r="B212" t="s">
        <v>262</v>
      </c>
      <c r="C212" s="1">
        <f t="shared" si="3"/>
        <v>8</v>
      </c>
      <c r="D212" s="1">
        <f>COUNT(Tabelle2[[#This Row],[30.10.]:[bis 23.01.]])</f>
        <v>1</v>
      </c>
      <c r="Q212" s="1">
        <v>8</v>
      </c>
      <c r="BC212" s="1"/>
      <c r="BD212" s="1"/>
    </row>
    <row r="213" spans="1:56" x14ac:dyDescent="0.25">
      <c r="A213" s="1">
        <v>212</v>
      </c>
      <c r="B213" t="s">
        <v>264</v>
      </c>
      <c r="C213" s="1">
        <f t="shared" si="3"/>
        <v>8</v>
      </c>
      <c r="D213" s="1">
        <f>COUNT(Tabelle2[[#This Row],[30.10.]:[bis 23.01.]])</f>
        <v>1</v>
      </c>
      <c r="BC213" s="1"/>
      <c r="BD213" s="1">
        <v>8</v>
      </c>
    </row>
    <row r="214" spans="1:56" x14ac:dyDescent="0.25">
      <c r="A214" s="1">
        <v>213</v>
      </c>
      <c r="B214" t="s">
        <v>263</v>
      </c>
      <c r="C214" s="1">
        <f t="shared" si="3"/>
        <v>8</v>
      </c>
      <c r="D214" s="1">
        <f>COUNT(Tabelle2[[#This Row],[30.10.]:[bis 23.01.]])</f>
        <v>1</v>
      </c>
      <c r="AD214" s="1">
        <v>8</v>
      </c>
      <c r="BC214" s="1"/>
      <c r="BD214" s="1"/>
    </row>
    <row r="215" spans="1:56" x14ac:dyDescent="0.25">
      <c r="A215" s="1">
        <v>214</v>
      </c>
      <c r="B215" t="s">
        <v>266</v>
      </c>
      <c r="C215" s="1">
        <f t="shared" si="3"/>
        <v>8</v>
      </c>
      <c r="D215" s="1">
        <f>COUNT(Tabelle2[[#This Row],[30.10.]:[bis 23.01.]])</f>
        <v>1</v>
      </c>
      <c r="AV215" s="1">
        <v>8</v>
      </c>
      <c r="BC215" s="1"/>
      <c r="BD215" s="1"/>
    </row>
    <row r="216" spans="1:56" x14ac:dyDescent="0.25">
      <c r="A216" s="1">
        <v>215</v>
      </c>
      <c r="B216" t="s">
        <v>265</v>
      </c>
      <c r="C216" s="1">
        <f t="shared" si="3"/>
        <v>8</v>
      </c>
      <c r="D216" s="1">
        <f>COUNT(Tabelle2[[#This Row],[30.10.]:[bis 23.01.]])</f>
        <v>1</v>
      </c>
      <c r="BC216" s="1"/>
      <c r="BD216" s="1">
        <v>8</v>
      </c>
    </row>
    <row r="217" spans="1:56" x14ac:dyDescent="0.25">
      <c r="A217" s="1">
        <v>216</v>
      </c>
      <c r="B217" t="s">
        <v>267</v>
      </c>
      <c r="C217" s="1">
        <f t="shared" si="3"/>
        <v>8</v>
      </c>
      <c r="D217" s="1">
        <f>COUNT(Tabelle2[[#This Row],[30.10.]:[bis 23.01.]])</f>
        <v>1</v>
      </c>
      <c r="AT217" s="1">
        <v>8</v>
      </c>
      <c r="BC217" s="1"/>
      <c r="BD217" s="1"/>
    </row>
    <row r="218" spans="1:56" x14ac:dyDescent="0.25">
      <c r="A218" s="1">
        <v>217</v>
      </c>
      <c r="B218" t="s">
        <v>261</v>
      </c>
      <c r="C218" s="1">
        <f t="shared" si="3"/>
        <v>8</v>
      </c>
      <c r="D218" s="1">
        <f>COUNT(Tabelle2[[#This Row],[30.10.]:[bis 23.01.]])</f>
        <v>1</v>
      </c>
      <c r="I218" s="1">
        <v>8</v>
      </c>
      <c r="BC218" s="1"/>
      <c r="BD218" s="1"/>
    </row>
    <row r="219" spans="1:56" x14ac:dyDescent="0.25">
      <c r="A219" s="1">
        <v>218</v>
      </c>
      <c r="B219" t="s">
        <v>270</v>
      </c>
      <c r="C219" s="1">
        <f t="shared" si="3"/>
        <v>7</v>
      </c>
      <c r="D219" s="1">
        <f>COUNT(Tabelle2[[#This Row],[30.10.]:[bis 23.01.]])</f>
        <v>1</v>
      </c>
      <c r="BC219" s="1">
        <v>7</v>
      </c>
      <c r="BD219" s="1"/>
    </row>
    <row r="220" spans="1:56" x14ac:dyDescent="0.25">
      <c r="A220" s="1">
        <v>219</v>
      </c>
      <c r="B220" t="s">
        <v>268</v>
      </c>
      <c r="C220" s="1">
        <f t="shared" si="3"/>
        <v>7</v>
      </c>
      <c r="D220" s="1">
        <f>COUNT(Tabelle2[[#This Row],[30.10.]:[bis 23.01.]])</f>
        <v>1</v>
      </c>
      <c r="BC220" s="1"/>
      <c r="BD220" s="1">
        <v>7</v>
      </c>
    </row>
    <row r="221" spans="1:56" x14ac:dyDescent="0.25">
      <c r="A221" s="1">
        <v>220</v>
      </c>
      <c r="B221" t="s">
        <v>269</v>
      </c>
      <c r="C221" s="1">
        <f t="shared" si="3"/>
        <v>7</v>
      </c>
      <c r="D221" s="1">
        <f>COUNT(Tabelle2[[#This Row],[30.10.]:[bis 23.01.]])</f>
        <v>1</v>
      </c>
      <c r="BC221" s="1"/>
      <c r="BD221" s="1">
        <v>7</v>
      </c>
    </row>
    <row r="222" spans="1:56" x14ac:dyDescent="0.25">
      <c r="A222" s="1">
        <v>221</v>
      </c>
      <c r="B222" t="s">
        <v>271</v>
      </c>
      <c r="C222" s="1">
        <f t="shared" si="3"/>
        <v>7</v>
      </c>
      <c r="D222" s="1">
        <f>COUNT(Tabelle2[[#This Row],[30.10.]:[bis 23.01.]])</f>
        <v>1</v>
      </c>
      <c r="AS222" s="1">
        <v>7</v>
      </c>
      <c r="BC222" s="1"/>
      <c r="BD222" s="1"/>
    </row>
    <row r="223" spans="1:56" x14ac:dyDescent="0.25">
      <c r="A223" s="1">
        <v>222</v>
      </c>
      <c r="B223" t="s">
        <v>278</v>
      </c>
      <c r="C223" s="1">
        <f t="shared" si="3"/>
        <v>6</v>
      </c>
      <c r="D223" s="1">
        <f>COUNT(Tabelle2[[#This Row],[30.10.]:[bis 23.01.]])</f>
        <v>1</v>
      </c>
      <c r="BC223" s="1"/>
      <c r="BD223" s="1">
        <v>6</v>
      </c>
    </row>
    <row r="224" spans="1:56" x14ac:dyDescent="0.25">
      <c r="A224" s="1">
        <v>223</v>
      </c>
      <c r="B224" t="s">
        <v>275</v>
      </c>
      <c r="C224" s="1">
        <f t="shared" si="3"/>
        <v>6</v>
      </c>
      <c r="D224" s="1">
        <f>COUNT(Tabelle2[[#This Row],[30.10.]:[bis 23.01.]])</f>
        <v>1</v>
      </c>
      <c r="Q224" s="1">
        <v>6</v>
      </c>
      <c r="BC224" s="1"/>
      <c r="BD224" s="1"/>
    </row>
    <row r="225" spans="1:56" x14ac:dyDescent="0.25">
      <c r="A225" s="1">
        <v>224</v>
      </c>
      <c r="B225" t="s">
        <v>274</v>
      </c>
      <c r="C225" s="1">
        <f t="shared" si="3"/>
        <v>6</v>
      </c>
      <c r="D225" s="1">
        <f>COUNT(Tabelle2[[#This Row],[30.10.]:[bis 23.01.]])</f>
        <v>1</v>
      </c>
      <c r="Q225" s="1">
        <v>6</v>
      </c>
      <c r="BC225" s="1"/>
      <c r="BD225" s="1"/>
    </row>
    <row r="226" spans="1:56" x14ac:dyDescent="0.25">
      <c r="A226" s="1">
        <v>225</v>
      </c>
      <c r="B226" t="s">
        <v>277</v>
      </c>
      <c r="C226" s="1">
        <f t="shared" si="3"/>
        <v>6</v>
      </c>
      <c r="D226" s="1">
        <f>COUNT(Tabelle2[[#This Row],[30.10.]:[bis 23.01.]])</f>
        <v>1</v>
      </c>
      <c r="V226" s="1">
        <v>6</v>
      </c>
      <c r="BC226" s="1"/>
      <c r="BD226" s="1"/>
    </row>
    <row r="227" spans="1:56" x14ac:dyDescent="0.25">
      <c r="A227" s="1">
        <v>226</v>
      </c>
      <c r="B227" t="s">
        <v>276</v>
      </c>
      <c r="C227" s="1">
        <f t="shared" si="3"/>
        <v>6</v>
      </c>
      <c r="D227" s="1">
        <f>COUNT(Tabelle2[[#This Row],[30.10.]:[bis 23.01.]])</f>
        <v>1</v>
      </c>
      <c r="R227" s="1">
        <v>6</v>
      </c>
      <c r="BC227" s="1"/>
      <c r="BD227" s="1"/>
    </row>
    <row r="228" spans="1:56" x14ac:dyDescent="0.25">
      <c r="A228" s="1">
        <v>227</v>
      </c>
      <c r="B228" t="s">
        <v>273</v>
      </c>
      <c r="C228" s="1">
        <f t="shared" si="3"/>
        <v>6</v>
      </c>
      <c r="D228" s="1">
        <f>COUNT(Tabelle2[[#This Row],[30.10.]:[bis 23.01.]])</f>
        <v>1</v>
      </c>
      <c r="Q228" s="1">
        <v>6</v>
      </c>
      <c r="BC228" s="1"/>
      <c r="BD228" s="1"/>
    </row>
    <row r="229" spans="1:56" x14ac:dyDescent="0.25">
      <c r="A229" s="1">
        <v>228</v>
      </c>
      <c r="B229" t="s">
        <v>272</v>
      </c>
      <c r="C229" s="1">
        <f t="shared" si="3"/>
        <v>6</v>
      </c>
      <c r="D229" s="1">
        <f>COUNT(Tabelle2[[#This Row],[30.10.]:[bis 23.01.]])</f>
        <v>1</v>
      </c>
      <c r="G229" s="1">
        <v>6</v>
      </c>
      <c r="BC229" s="1"/>
      <c r="BD229" s="1"/>
    </row>
    <row r="230" spans="1:56" x14ac:dyDescent="0.25">
      <c r="A230" s="1">
        <v>229</v>
      </c>
      <c r="B230" t="s">
        <v>280</v>
      </c>
      <c r="C230" s="1">
        <f t="shared" si="3"/>
        <v>5</v>
      </c>
      <c r="D230" s="1">
        <f>COUNT(Tabelle2[[#This Row],[30.10.]:[bis 23.01.]])</f>
        <v>1</v>
      </c>
      <c r="W230" s="1">
        <v>5</v>
      </c>
      <c r="BC230" s="1"/>
      <c r="BD230" s="1"/>
    </row>
    <row r="231" spans="1:56" x14ac:dyDescent="0.25">
      <c r="A231" s="1">
        <v>230</v>
      </c>
      <c r="B231" t="s">
        <v>279</v>
      </c>
      <c r="C231" s="1">
        <f t="shared" si="3"/>
        <v>5</v>
      </c>
      <c r="D231" s="1">
        <f>COUNT(Tabelle2[[#This Row],[30.10.]:[bis 23.01.]])</f>
        <v>1</v>
      </c>
      <c r="Q231" s="1">
        <v>5</v>
      </c>
      <c r="BC231" s="1"/>
      <c r="BD231" s="1"/>
    </row>
    <row r="232" spans="1:56" x14ac:dyDescent="0.25">
      <c r="A232" s="1">
        <v>231</v>
      </c>
      <c r="B232" t="s">
        <v>281</v>
      </c>
      <c r="C232" s="1">
        <f t="shared" si="3"/>
        <v>5</v>
      </c>
      <c r="D232" s="1">
        <f>COUNT(Tabelle2[[#This Row],[30.10.]:[bis 23.01.]])</f>
        <v>1</v>
      </c>
      <c r="AU232" s="1">
        <v>5</v>
      </c>
      <c r="BC232" s="1"/>
      <c r="BD232" s="1"/>
    </row>
    <row r="233" spans="1:56" x14ac:dyDescent="0.25">
      <c r="A233" s="1">
        <v>232</v>
      </c>
      <c r="B233" t="s">
        <v>283</v>
      </c>
      <c r="C233" s="1">
        <f t="shared" si="3"/>
        <v>4</v>
      </c>
      <c r="D233" s="1">
        <f>COUNT(Tabelle2[[#This Row],[30.10.]:[bis 23.01.]])</f>
        <v>1</v>
      </c>
      <c r="N233" s="1">
        <v>4</v>
      </c>
      <c r="BC233" s="1"/>
      <c r="BD233" s="1"/>
    </row>
    <row r="234" spans="1:56" x14ac:dyDescent="0.25">
      <c r="A234" s="1">
        <v>233</v>
      </c>
      <c r="B234" t="s">
        <v>285</v>
      </c>
      <c r="C234" s="1">
        <f t="shared" si="3"/>
        <v>4</v>
      </c>
      <c r="D234" s="1">
        <f>COUNT(Tabelle2[[#This Row],[30.10.]:[bis 23.01.]])</f>
        <v>1</v>
      </c>
      <c r="AS234" s="1">
        <v>4</v>
      </c>
      <c r="BC234" s="1"/>
      <c r="BD234" s="1"/>
    </row>
    <row r="235" spans="1:56" x14ac:dyDescent="0.25">
      <c r="A235" s="1">
        <v>234</v>
      </c>
      <c r="B235" t="s">
        <v>282</v>
      </c>
      <c r="C235" s="1">
        <f t="shared" si="3"/>
        <v>4</v>
      </c>
      <c r="D235" s="1">
        <f>COUNT(Tabelle2[[#This Row],[30.10.]:[bis 23.01.]])</f>
        <v>1</v>
      </c>
      <c r="N235" s="1">
        <v>4</v>
      </c>
      <c r="BC235" s="1"/>
      <c r="BD235" s="1"/>
    </row>
    <row r="236" spans="1:56" x14ac:dyDescent="0.25">
      <c r="A236" s="1">
        <v>235</v>
      </c>
      <c r="B236" t="s">
        <v>284</v>
      </c>
      <c r="C236" s="1">
        <f t="shared" si="3"/>
        <v>4</v>
      </c>
      <c r="D236" s="1">
        <f>COUNT(Tabelle2[[#This Row],[30.10.]:[bis 23.01.]])</f>
        <v>1</v>
      </c>
      <c r="BA236" s="1">
        <v>4</v>
      </c>
      <c r="BC236" s="1"/>
      <c r="BD236" s="1"/>
    </row>
    <row r="237" spans="1:56" x14ac:dyDescent="0.25">
      <c r="A237" s="1">
        <v>236</v>
      </c>
      <c r="B237" t="s">
        <v>288</v>
      </c>
      <c r="C237" s="1">
        <f t="shared" si="3"/>
        <v>3</v>
      </c>
      <c r="D237" s="1">
        <f>COUNT(Tabelle2[[#This Row],[30.10.]:[bis 23.01.]])</f>
        <v>1</v>
      </c>
      <c r="BC237" s="1"/>
      <c r="BD237" s="1">
        <v>3</v>
      </c>
    </row>
    <row r="238" spans="1:56" x14ac:dyDescent="0.25">
      <c r="A238" s="1">
        <v>237</v>
      </c>
      <c r="B238" t="s">
        <v>286</v>
      </c>
      <c r="C238" s="1">
        <f t="shared" si="3"/>
        <v>3</v>
      </c>
      <c r="D238" s="1">
        <f>COUNT(Tabelle2[[#This Row],[30.10.]:[bis 23.01.]])</f>
        <v>1</v>
      </c>
      <c r="AE238" s="1">
        <v>3</v>
      </c>
      <c r="BC238" s="1"/>
      <c r="BD238" s="1"/>
    </row>
    <row r="239" spans="1:56" x14ac:dyDescent="0.25">
      <c r="A239" s="1">
        <v>238</v>
      </c>
      <c r="B239" t="s">
        <v>287</v>
      </c>
      <c r="C239" s="1">
        <f t="shared" si="3"/>
        <v>3</v>
      </c>
      <c r="D239" s="1">
        <f>COUNT(Tabelle2[[#This Row],[30.10.]:[bis 23.01.]])</f>
        <v>1</v>
      </c>
      <c r="BC239" s="1"/>
      <c r="BD239" s="1">
        <v>3</v>
      </c>
    </row>
    <row r="240" spans="1:56" x14ac:dyDescent="0.25">
      <c r="A240" s="1">
        <v>239</v>
      </c>
      <c r="B240" t="s">
        <v>289</v>
      </c>
      <c r="C240" s="1">
        <f t="shared" si="3"/>
        <v>3</v>
      </c>
      <c r="D240" s="1">
        <f>COUNT(Tabelle2[[#This Row],[30.10.]:[bis 23.01.]])</f>
        <v>1</v>
      </c>
      <c r="AY240" s="1">
        <v>3</v>
      </c>
      <c r="BC240" s="1"/>
      <c r="BD240" s="1"/>
    </row>
    <row r="241" spans="1:56" x14ac:dyDescent="0.25">
      <c r="A241" s="1">
        <v>240</v>
      </c>
      <c r="B241" t="s">
        <v>290</v>
      </c>
      <c r="C241" s="1">
        <f t="shared" si="3"/>
        <v>2</v>
      </c>
      <c r="D241" s="1">
        <f>COUNT(Tabelle2[[#This Row],[30.10.]:[bis 23.01.]])</f>
        <v>1</v>
      </c>
      <c r="AC241" s="1">
        <v>2</v>
      </c>
      <c r="BC241" s="1"/>
      <c r="BD241" s="1"/>
    </row>
    <row r="242" spans="1:56" x14ac:dyDescent="0.25">
      <c r="A242" s="1">
        <v>241</v>
      </c>
      <c r="B242" t="s">
        <v>291</v>
      </c>
      <c r="C242" s="1">
        <f t="shared" si="3"/>
        <v>2</v>
      </c>
      <c r="D242" s="1">
        <f>COUNT(Tabelle2[[#This Row],[30.10.]:[bis 23.01.]])</f>
        <v>1</v>
      </c>
      <c r="BC242" s="1"/>
      <c r="BD242" s="1">
        <v>2</v>
      </c>
    </row>
    <row r="243" spans="1:56" x14ac:dyDescent="0.25">
      <c r="A243" s="1">
        <v>242</v>
      </c>
      <c r="B243" t="s">
        <v>292</v>
      </c>
      <c r="C243" s="1">
        <f t="shared" si="3"/>
        <v>2</v>
      </c>
      <c r="D243" s="1">
        <f>COUNT(Tabelle2[[#This Row],[30.10.]:[bis 23.01.]])</f>
        <v>1</v>
      </c>
      <c r="AU243" s="1">
        <v>2</v>
      </c>
      <c r="BC243" s="1"/>
      <c r="BD243" s="1"/>
    </row>
    <row r="244" spans="1:56" x14ac:dyDescent="0.25">
      <c r="A244" s="1">
        <v>243</v>
      </c>
      <c r="B244" t="s">
        <v>294</v>
      </c>
      <c r="C244" s="1">
        <f t="shared" si="3"/>
        <v>1</v>
      </c>
      <c r="D244" s="1">
        <f>COUNT(Tabelle2[[#This Row],[30.10.]:[bis 23.01.]])</f>
        <v>1</v>
      </c>
      <c r="Z244" s="1">
        <v>1</v>
      </c>
      <c r="BC244" s="1"/>
      <c r="BD244" s="1"/>
    </row>
    <row r="245" spans="1:56" x14ac:dyDescent="0.25">
      <c r="A245" s="1">
        <v>244</v>
      </c>
      <c r="B245" t="s">
        <v>293</v>
      </c>
      <c r="C245" s="1">
        <f t="shared" si="3"/>
        <v>1</v>
      </c>
      <c r="D245" s="1">
        <f>COUNT(Tabelle2[[#This Row],[30.10.]:[bis 23.01.]])</f>
        <v>1</v>
      </c>
      <c r="W245" s="1">
        <v>1</v>
      </c>
      <c r="BC245" s="1"/>
      <c r="BD245" s="1"/>
    </row>
    <row r="247" spans="1:56" x14ac:dyDescent="0.25">
      <c r="D247" s="1">
        <f>AVERAGE(E247:BD247)</f>
        <v>16.365384615384617</v>
      </c>
      <c r="E247" s="1">
        <f>COUNT(Tabelle2[30.10.])</f>
        <v>20</v>
      </c>
      <c r="F247" s="1">
        <f>COUNT(Tabelle2[23.12.])</f>
        <v>15</v>
      </c>
      <c r="G247" s="1">
        <f>COUNT(Tabelle2[16.12.])</f>
        <v>16</v>
      </c>
      <c r="H247" s="1">
        <f>COUNT(Tabelle2[09.12.])</f>
        <v>19</v>
      </c>
      <c r="I247" s="1">
        <f>COUNT(Tabelle2[02.12.])</f>
        <v>17</v>
      </c>
      <c r="J247" s="1">
        <f>COUNT(Tabelle2[25.11.])</f>
        <v>14</v>
      </c>
      <c r="K247" s="1">
        <f>COUNT(Tabelle2[18.11.])</f>
        <v>16</v>
      </c>
      <c r="L247" s="1">
        <f>COUNT(Tabelle2[11.11.])</f>
        <v>15</v>
      </c>
      <c r="M247" s="1">
        <f>COUNT(Tabelle2[4.11.])</f>
        <v>17</v>
      </c>
      <c r="N247" s="1">
        <f>COUNT(Tabelle2[28.10.])</f>
        <v>19</v>
      </c>
      <c r="O247" s="1">
        <f>COUNT(Tabelle2[21.10.])</f>
        <v>17</v>
      </c>
      <c r="P247" s="1">
        <f>COUNT(Tabelle2[14.10.])</f>
        <v>17</v>
      </c>
      <c r="Q247" s="1">
        <f>COUNT(Tabelle2[07.10.])</f>
        <v>18</v>
      </c>
      <c r="R247" s="1">
        <f>COUNT(Tabelle2[30.09.])</f>
        <v>16</v>
      </c>
      <c r="S247" s="1">
        <f>COUNT(Tabelle2[25.09.])</f>
        <v>15</v>
      </c>
      <c r="T247" s="1">
        <f>COUNT(Tabelle2[09.09.])</f>
        <v>16</v>
      </c>
      <c r="U247" s="1">
        <f>COUNT(Tabelle2[02.09.])</f>
        <v>15</v>
      </c>
      <c r="V247" s="1">
        <f>COUNT(Tabelle2[26.08.])</f>
        <v>13</v>
      </c>
      <c r="W247" s="1">
        <f>COUNT(Tabelle2[19.08.])</f>
        <v>17</v>
      </c>
      <c r="X247" s="1">
        <f>COUNT(Tabelle2[12.08.])</f>
        <v>14</v>
      </c>
      <c r="Y247" s="1">
        <f>COUNT(Tabelle2[05.08.])</f>
        <v>16</v>
      </c>
      <c r="Z247" s="1">
        <f>COUNT(Tabelle2[29.07.])</f>
        <v>14</v>
      </c>
      <c r="AA247" s="1">
        <f>COUNT(Tabelle2[22.07.])</f>
        <v>16</v>
      </c>
      <c r="AB247" s="1">
        <f>COUNT(Tabelle2[15.07.])</f>
        <v>15</v>
      </c>
      <c r="AC247" s="1">
        <f>COUNT(Tabelle2[08.07.])</f>
        <v>17</v>
      </c>
      <c r="AD247" s="1">
        <f>COUNT(Tabelle2[01.07.])</f>
        <v>14</v>
      </c>
      <c r="AE247" s="1">
        <f>COUNT(Tabelle2[24.06.])</f>
        <v>14</v>
      </c>
      <c r="AF247" s="1">
        <f>COUNT(Tabelle2[29.10.])</f>
        <v>17</v>
      </c>
      <c r="AG247" s="1">
        <f>COUNT(Tabelle2[22.10.])</f>
        <v>16</v>
      </c>
      <c r="AH247" s="1">
        <f>COUNT(Tabelle2[15.10.])</f>
        <v>16</v>
      </c>
      <c r="AI247" s="1">
        <f>COUNT(Tabelle2[08.10.])</f>
        <v>18</v>
      </c>
      <c r="AJ247" s="1">
        <f>COUNT(Tabelle2[01.10.])</f>
        <v>16</v>
      </c>
      <c r="AK247" s="1">
        <f>COUNT(Tabelle2[24.09.])</f>
        <v>16</v>
      </c>
      <c r="AL247" s="1">
        <f>COUNT(Tabelle2[17.09.])</f>
        <v>14</v>
      </c>
      <c r="AM247" s="1">
        <f>COUNT(Tabelle2[03.09.])</f>
        <v>11</v>
      </c>
      <c r="AN247" s="1">
        <f>COUNT(Tabelle2[27.08.])</f>
        <v>14</v>
      </c>
      <c r="AO247" s="1">
        <f>COUNT(Tabelle2[20.08.])</f>
        <v>18</v>
      </c>
      <c r="AP247" s="1">
        <f>COUNT(Tabelle2[13.08.])</f>
        <v>15</v>
      </c>
      <c r="AQ247" s="1">
        <f>COUNT(Tabelle2[06.08.])</f>
        <v>15</v>
      </c>
      <c r="AR247" s="1">
        <f>COUNT(Tabelle2[30.07.])</f>
        <v>14</v>
      </c>
      <c r="AS247" s="1">
        <f>COUNT(Tabelle2[23.07.])</f>
        <v>13</v>
      </c>
      <c r="AT247" s="1">
        <f>COUNT(Tabelle2[16.07.])</f>
        <v>14</v>
      </c>
      <c r="AU247" s="1">
        <f>COUNT(Tabelle2[09.07.])</f>
        <v>14</v>
      </c>
      <c r="AV247" s="1">
        <f>COUNT(Tabelle2[02.07.])</f>
        <v>13</v>
      </c>
      <c r="AW247" s="1">
        <f>COUNT(Tabelle2[26.06.])</f>
        <v>7</v>
      </c>
      <c r="AX247" s="1">
        <f>COUNT(Tabelle2[12.03.])</f>
        <v>20</v>
      </c>
      <c r="AY247" s="1">
        <f>COUNT(Tabelle2[05.03.])</f>
        <v>19</v>
      </c>
      <c r="AZ247" s="1">
        <f>COUNT(Tabelle2[27.02.])</f>
        <v>23</v>
      </c>
      <c r="BA247" s="1">
        <f>COUNT(Tabelle2[20.02.])</f>
        <v>15</v>
      </c>
      <c r="BB247" s="1">
        <f>COUNT(Tabelle2[13.02.])</f>
        <v>22</v>
      </c>
      <c r="BC247" s="1">
        <f>COUNT(Tabelle2[30.01.])</f>
        <v>21</v>
      </c>
      <c r="BD247" s="1">
        <f>COUNT(Tabelle2[bis 23.01.])</f>
        <v>38</v>
      </c>
    </row>
  </sheetData>
  <sortState xmlns:xlrd2="http://schemas.microsoft.com/office/spreadsheetml/2017/richdata2" ref="A2:BD195">
    <sortCondition descending="1" ref="C2"/>
  </sortState>
  <phoneticPr fontId="1" type="noConversion"/>
  <pageMargins left="0.24" right="0.24" top="0.17" bottom="0.17" header="0.28999999999999998" footer="0.17"/>
  <pageSetup paperSize="8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6"/>
  <sheetViews>
    <sheetView zoomScale="85" zoomScaleNormal="85" workbookViewId="0">
      <selection activeCell="B3" sqref="B3"/>
    </sheetView>
  </sheetViews>
  <sheetFormatPr baseColWidth="10" defaultColWidth="11.42578125" defaultRowHeight="15" x14ac:dyDescent="0.25"/>
  <cols>
    <col min="1" max="1" width="6.28515625" style="1" customWidth="1"/>
    <col min="2" max="2" width="43.28515625" customWidth="1"/>
    <col min="3" max="3" width="10.42578125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1</v>
      </c>
      <c r="B2" t="s">
        <v>295</v>
      </c>
      <c r="C2" s="1">
        <v>1132</v>
      </c>
    </row>
    <row r="3" spans="1:3" x14ac:dyDescent="0.25">
      <c r="A3" s="1">
        <v>2</v>
      </c>
      <c r="B3" t="s">
        <v>296</v>
      </c>
      <c r="C3" s="1">
        <v>1089</v>
      </c>
    </row>
    <row r="4" spans="1:3" x14ac:dyDescent="0.25">
      <c r="A4" s="1">
        <v>3</v>
      </c>
      <c r="B4" t="s">
        <v>63</v>
      </c>
      <c r="C4" s="1">
        <v>980</v>
      </c>
    </row>
    <row r="5" spans="1:3" x14ac:dyDescent="0.25">
      <c r="A5" s="1">
        <v>4</v>
      </c>
      <c r="B5" t="s">
        <v>64</v>
      </c>
      <c r="C5" s="1">
        <v>958</v>
      </c>
    </row>
    <row r="6" spans="1:3" x14ac:dyDescent="0.25">
      <c r="A6" s="1">
        <v>5</v>
      </c>
      <c r="B6" t="s">
        <v>297</v>
      </c>
      <c r="C6" s="1">
        <v>822</v>
      </c>
    </row>
    <row r="7" spans="1:3" x14ac:dyDescent="0.25">
      <c r="A7" s="1">
        <v>6</v>
      </c>
      <c r="B7" t="s">
        <v>59</v>
      </c>
      <c r="C7" s="1">
        <v>787</v>
      </c>
    </row>
    <row r="8" spans="1:3" x14ac:dyDescent="0.25">
      <c r="A8" s="1">
        <v>7</v>
      </c>
      <c r="B8" t="s">
        <v>298</v>
      </c>
      <c r="C8" s="1">
        <v>592</v>
      </c>
    </row>
    <row r="9" spans="1:3" x14ac:dyDescent="0.25">
      <c r="A9" s="1">
        <v>8</v>
      </c>
      <c r="B9" t="s">
        <v>60</v>
      </c>
      <c r="C9" s="1">
        <v>432</v>
      </c>
    </row>
    <row r="10" spans="1:3" x14ac:dyDescent="0.25">
      <c r="A10" s="1">
        <v>9</v>
      </c>
      <c r="B10" t="s">
        <v>299</v>
      </c>
      <c r="C10" s="1">
        <v>400</v>
      </c>
    </row>
    <row r="11" spans="1:3" x14ac:dyDescent="0.25">
      <c r="A11" s="1">
        <v>10</v>
      </c>
      <c r="B11" t="s">
        <v>300</v>
      </c>
      <c r="C11" s="1">
        <v>350</v>
      </c>
    </row>
    <row r="12" spans="1:3" x14ac:dyDescent="0.25">
      <c r="A12" s="1">
        <v>11</v>
      </c>
      <c r="B12" t="s">
        <v>301</v>
      </c>
      <c r="C12" s="1">
        <v>305</v>
      </c>
    </row>
    <row r="13" spans="1:3" x14ac:dyDescent="0.25">
      <c r="A13" s="1">
        <v>12</v>
      </c>
      <c r="B13" t="s">
        <v>77</v>
      </c>
      <c r="C13" s="1">
        <v>275</v>
      </c>
    </row>
    <row r="14" spans="1:3" x14ac:dyDescent="0.25">
      <c r="A14" s="1">
        <v>13</v>
      </c>
      <c r="B14" t="s">
        <v>302</v>
      </c>
      <c r="C14" s="1">
        <v>259</v>
      </c>
    </row>
    <row r="15" spans="1:3" x14ac:dyDescent="0.25">
      <c r="A15" s="1">
        <v>14</v>
      </c>
      <c r="B15" t="s">
        <v>66</v>
      </c>
      <c r="C15" s="1">
        <v>220</v>
      </c>
    </row>
    <row r="16" spans="1:3" x14ac:dyDescent="0.25">
      <c r="A16" s="1">
        <v>15</v>
      </c>
      <c r="B16" t="s">
        <v>303</v>
      </c>
      <c r="C16" s="1">
        <v>215</v>
      </c>
    </row>
    <row r="17" spans="1:3" x14ac:dyDescent="0.25">
      <c r="A17" s="1">
        <v>16</v>
      </c>
      <c r="B17" t="s">
        <v>58</v>
      </c>
      <c r="C17" s="1">
        <v>201</v>
      </c>
    </row>
    <row r="18" spans="1:3" x14ac:dyDescent="0.25">
      <c r="A18" s="1">
        <v>17</v>
      </c>
      <c r="B18" t="s">
        <v>304</v>
      </c>
      <c r="C18" s="1">
        <v>152</v>
      </c>
    </row>
    <row r="19" spans="1:3" x14ac:dyDescent="0.25">
      <c r="A19" s="1">
        <v>18</v>
      </c>
      <c r="B19" t="s">
        <v>305</v>
      </c>
      <c r="C19" s="1">
        <v>132</v>
      </c>
    </row>
    <row r="20" spans="1:3" x14ac:dyDescent="0.25">
      <c r="A20" s="1">
        <v>19</v>
      </c>
      <c r="B20" t="s">
        <v>306</v>
      </c>
      <c r="C20" s="1">
        <v>107</v>
      </c>
    </row>
    <row r="21" spans="1:3" x14ac:dyDescent="0.25">
      <c r="A21" s="1">
        <v>20</v>
      </c>
      <c r="B21" t="s">
        <v>96</v>
      </c>
      <c r="C21" s="1">
        <v>105</v>
      </c>
    </row>
    <row r="22" spans="1:3" x14ac:dyDescent="0.25">
      <c r="A22" s="1">
        <v>21</v>
      </c>
      <c r="B22" t="s">
        <v>86</v>
      </c>
      <c r="C22" s="1">
        <v>92</v>
      </c>
    </row>
    <row r="23" spans="1:3" x14ac:dyDescent="0.25">
      <c r="A23" s="1">
        <v>21</v>
      </c>
      <c r="B23" t="s">
        <v>307</v>
      </c>
      <c r="C23" s="1">
        <v>92</v>
      </c>
    </row>
    <row r="24" spans="1:3" x14ac:dyDescent="0.25">
      <c r="A24" s="1">
        <v>23</v>
      </c>
      <c r="B24" t="s">
        <v>72</v>
      </c>
      <c r="C24" s="1">
        <v>85</v>
      </c>
    </row>
    <row r="25" spans="1:3" x14ac:dyDescent="0.25">
      <c r="A25" s="1">
        <v>24</v>
      </c>
      <c r="B25" t="s">
        <v>308</v>
      </c>
      <c r="C25" s="1">
        <v>80</v>
      </c>
    </row>
    <row r="26" spans="1:3" x14ac:dyDescent="0.25">
      <c r="A26" s="1">
        <v>25</v>
      </c>
      <c r="B26" t="s">
        <v>309</v>
      </c>
      <c r="C26" s="1">
        <v>77</v>
      </c>
    </row>
    <row r="27" spans="1:3" x14ac:dyDescent="0.25">
      <c r="A27" s="1">
        <v>26</v>
      </c>
      <c r="B27" t="s">
        <v>310</v>
      </c>
      <c r="C27" s="1">
        <v>75</v>
      </c>
    </row>
    <row r="28" spans="1:3" x14ac:dyDescent="0.25">
      <c r="A28" s="1">
        <v>27</v>
      </c>
      <c r="B28" t="s">
        <v>311</v>
      </c>
      <c r="C28" s="1">
        <v>67</v>
      </c>
    </row>
    <row r="29" spans="1:3" x14ac:dyDescent="0.25">
      <c r="A29" s="1">
        <v>28</v>
      </c>
      <c r="B29" t="s">
        <v>312</v>
      </c>
      <c r="C29" s="1">
        <v>62</v>
      </c>
    </row>
    <row r="30" spans="1:3" x14ac:dyDescent="0.25">
      <c r="A30" s="1">
        <v>28</v>
      </c>
      <c r="B30" t="s">
        <v>313</v>
      </c>
      <c r="C30" s="1">
        <v>62</v>
      </c>
    </row>
    <row r="31" spans="1:3" x14ac:dyDescent="0.25">
      <c r="A31" s="1">
        <v>30</v>
      </c>
      <c r="B31" t="s">
        <v>78</v>
      </c>
      <c r="C31" s="1">
        <v>60</v>
      </c>
    </row>
    <row r="32" spans="1:3" x14ac:dyDescent="0.25">
      <c r="A32" s="1">
        <v>31</v>
      </c>
      <c r="B32" t="s">
        <v>314</v>
      </c>
      <c r="C32" s="1">
        <v>57</v>
      </c>
    </row>
    <row r="33" spans="1:3" x14ac:dyDescent="0.25">
      <c r="A33" s="1">
        <v>32</v>
      </c>
      <c r="B33" t="s">
        <v>315</v>
      </c>
      <c r="C33" s="1">
        <v>55</v>
      </c>
    </row>
    <row r="34" spans="1:3" x14ac:dyDescent="0.25">
      <c r="A34" s="1">
        <v>33</v>
      </c>
      <c r="B34" t="s">
        <v>316</v>
      </c>
      <c r="C34" s="1">
        <v>49</v>
      </c>
    </row>
    <row r="35" spans="1:3" x14ac:dyDescent="0.25">
      <c r="A35" s="1">
        <v>34</v>
      </c>
      <c r="B35" t="s">
        <v>317</v>
      </c>
      <c r="C35" s="1">
        <v>47</v>
      </c>
    </row>
    <row r="36" spans="1:3" x14ac:dyDescent="0.25">
      <c r="A36" s="1">
        <v>35</v>
      </c>
      <c r="B36" t="s">
        <v>318</v>
      </c>
      <c r="C36" s="1">
        <v>45</v>
      </c>
    </row>
    <row r="37" spans="1:3" x14ac:dyDescent="0.25">
      <c r="A37" s="1">
        <v>36</v>
      </c>
      <c r="B37" t="s">
        <v>319</v>
      </c>
      <c r="C37" s="1">
        <v>43</v>
      </c>
    </row>
    <row r="38" spans="1:3" x14ac:dyDescent="0.25">
      <c r="A38" s="1">
        <v>37</v>
      </c>
      <c r="B38" t="s">
        <v>320</v>
      </c>
      <c r="C38" s="1">
        <v>41</v>
      </c>
    </row>
    <row r="39" spans="1:3" x14ac:dyDescent="0.25">
      <c r="A39" s="1">
        <v>38</v>
      </c>
      <c r="B39" t="s">
        <v>321</v>
      </c>
      <c r="C39" s="1">
        <v>37</v>
      </c>
    </row>
    <row r="40" spans="1:3" x14ac:dyDescent="0.25">
      <c r="A40" s="1">
        <v>39</v>
      </c>
      <c r="B40" t="s">
        <v>322</v>
      </c>
      <c r="C40" s="1">
        <v>33</v>
      </c>
    </row>
    <row r="41" spans="1:3" x14ac:dyDescent="0.25">
      <c r="A41" s="1">
        <v>39</v>
      </c>
      <c r="B41" t="s">
        <v>323</v>
      </c>
      <c r="C41" s="1">
        <v>33</v>
      </c>
    </row>
    <row r="42" spans="1:3" x14ac:dyDescent="0.25">
      <c r="A42" s="1">
        <v>39</v>
      </c>
      <c r="B42" t="s">
        <v>285</v>
      </c>
      <c r="C42" s="1">
        <v>33</v>
      </c>
    </row>
    <row r="43" spans="1:3" x14ac:dyDescent="0.25">
      <c r="A43" s="1">
        <v>39</v>
      </c>
      <c r="B43" t="s">
        <v>324</v>
      </c>
      <c r="C43" s="1">
        <v>33</v>
      </c>
    </row>
    <row r="44" spans="1:3" x14ac:dyDescent="0.25">
      <c r="A44" s="1">
        <v>43</v>
      </c>
      <c r="B44" t="s">
        <v>325</v>
      </c>
      <c r="C44" s="1">
        <v>31</v>
      </c>
    </row>
    <row r="45" spans="1:3" x14ac:dyDescent="0.25">
      <c r="A45" s="1">
        <v>44</v>
      </c>
      <c r="B45" t="s">
        <v>326</v>
      </c>
      <c r="C45" s="1">
        <v>29</v>
      </c>
    </row>
    <row r="46" spans="1:3" x14ac:dyDescent="0.25">
      <c r="A46" s="1">
        <v>45</v>
      </c>
      <c r="B46" t="s">
        <v>327</v>
      </c>
      <c r="C46" s="1">
        <v>28</v>
      </c>
    </row>
    <row r="47" spans="1:3" x14ac:dyDescent="0.25">
      <c r="A47" s="1">
        <v>45</v>
      </c>
      <c r="B47" t="s">
        <v>328</v>
      </c>
      <c r="C47" s="1">
        <v>28</v>
      </c>
    </row>
    <row r="48" spans="1:3" x14ac:dyDescent="0.25">
      <c r="A48" s="1">
        <v>45</v>
      </c>
      <c r="B48" t="s">
        <v>329</v>
      </c>
      <c r="C48" s="1">
        <v>28</v>
      </c>
    </row>
    <row r="49" spans="1:3" x14ac:dyDescent="0.25">
      <c r="A49" s="1">
        <v>48</v>
      </c>
      <c r="B49" t="s">
        <v>330</v>
      </c>
      <c r="C49" s="1">
        <v>27</v>
      </c>
    </row>
    <row r="50" spans="1:3" x14ac:dyDescent="0.25">
      <c r="A50" s="1">
        <v>48</v>
      </c>
      <c r="B50" t="s">
        <v>331</v>
      </c>
      <c r="C50" s="1">
        <v>27</v>
      </c>
    </row>
    <row r="51" spans="1:3" x14ac:dyDescent="0.25">
      <c r="A51" s="1">
        <v>50</v>
      </c>
      <c r="B51" t="s">
        <v>332</v>
      </c>
      <c r="C51" s="1">
        <v>26</v>
      </c>
    </row>
    <row r="52" spans="1:3" x14ac:dyDescent="0.25">
      <c r="A52" s="1">
        <v>50</v>
      </c>
      <c r="B52" t="s">
        <v>333</v>
      </c>
      <c r="C52" s="1">
        <v>26</v>
      </c>
    </row>
    <row r="53" spans="1:3" x14ac:dyDescent="0.25">
      <c r="A53" s="1">
        <v>50</v>
      </c>
      <c r="B53" t="s">
        <v>334</v>
      </c>
      <c r="C53" s="1">
        <v>26</v>
      </c>
    </row>
    <row r="54" spans="1:3" x14ac:dyDescent="0.25">
      <c r="A54" s="1">
        <v>53</v>
      </c>
      <c r="B54" t="s">
        <v>335</v>
      </c>
      <c r="C54" s="1">
        <v>25</v>
      </c>
    </row>
    <row r="55" spans="1:3" x14ac:dyDescent="0.25">
      <c r="A55" s="1">
        <v>53</v>
      </c>
      <c r="B55" t="s">
        <v>336</v>
      </c>
      <c r="C55" s="1">
        <v>25</v>
      </c>
    </row>
    <row r="56" spans="1:3" x14ac:dyDescent="0.25">
      <c r="A56" s="1">
        <v>53</v>
      </c>
      <c r="B56" t="s">
        <v>337</v>
      </c>
      <c r="C56" s="1">
        <v>25</v>
      </c>
    </row>
    <row r="57" spans="1:3" x14ac:dyDescent="0.25">
      <c r="A57" s="1">
        <v>53</v>
      </c>
      <c r="B57" t="s">
        <v>338</v>
      </c>
      <c r="C57" s="1">
        <v>25</v>
      </c>
    </row>
    <row r="58" spans="1:3" x14ac:dyDescent="0.25">
      <c r="A58" s="1">
        <v>53</v>
      </c>
      <c r="B58" t="s">
        <v>339</v>
      </c>
      <c r="C58" s="1">
        <v>25</v>
      </c>
    </row>
    <row r="59" spans="1:3" x14ac:dyDescent="0.25">
      <c r="A59" s="1">
        <v>53</v>
      </c>
      <c r="B59" t="s">
        <v>340</v>
      </c>
      <c r="C59" s="1">
        <v>25</v>
      </c>
    </row>
    <row r="60" spans="1:3" x14ac:dyDescent="0.25">
      <c r="A60" s="1">
        <v>59</v>
      </c>
      <c r="B60" t="s">
        <v>341</v>
      </c>
      <c r="C60" s="1">
        <v>24</v>
      </c>
    </row>
    <row r="61" spans="1:3" x14ac:dyDescent="0.25">
      <c r="A61" s="1">
        <v>59</v>
      </c>
      <c r="B61" t="s">
        <v>342</v>
      </c>
      <c r="C61" s="1">
        <v>24</v>
      </c>
    </row>
    <row r="62" spans="1:3" x14ac:dyDescent="0.25">
      <c r="A62" s="1">
        <v>59</v>
      </c>
      <c r="B62" t="s">
        <v>343</v>
      </c>
      <c r="C62" s="1">
        <v>24</v>
      </c>
    </row>
    <row r="63" spans="1:3" x14ac:dyDescent="0.25">
      <c r="A63" s="1">
        <v>59</v>
      </c>
      <c r="B63" t="s">
        <v>344</v>
      </c>
      <c r="C63" s="1">
        <v>24</v>
      </c>
    </row>
    <row r="64" spans="1:3" x14ac:dyDescent="0.25">
      <c r="A64" s="1">
        <v>59</v>
      </c>
      <c r="B64" t="s">
        <v>345</v>
      </c>
      <c r="C64" s="1">
        <v>24</v>
      </c>
    </row>
    <row r="65" spans="1:3" x14ac:dyDescent="0.25">
      <c r="A65" s="1">
        <v>59</v>
      </c>
      <c r="B65" t="s">
        <v>346</v>
      </c>
      <c r="C65" s="1">
        <v>24</v>
      </c>
    </row>
    <row r="66" spans="1:3" x14ac:dyDescent="0.25">
      <c r="A66" s="1">
        <v>59</v>
      </c>
      <c r="B66" t="s">
        <v>347</v>
      </c>
      <c r="C66" s="1">
        <v>24</v>
      </c>
    </row>
    <row r="67" spans="1:3" x14ac:dyDescent="0.25">
      <c r="A67" s="1">
        <v>66</v>
      </c>
      <c r="B67" t="s">
        <v>348</v>
      </c>
      <c r="C67" s="1">
        <v>23</v>
      </c>
    </row>
    <row r="68" spans="1:3" x14ac:dyDescent="0.25">
      <c r="A68" s="1">
        <v>66</v>
      </c>
      <c r="B68" t="s">
        <v>349</v>
      </c>
      <c r="C68" s="1">
        <v>23</v>
      </c>
    </row>
    <row r="69" spans="1:3" x14ac:dyDescent="0.25">
      <c r="A69" s="1">
        <v>66</v>
      </c>
      <c r="B69" t="s">
        <v>350</v>
      </c>
      <c r="C69" s="1">
        <v>23</v>
      </c>
    </row>
    <row r="70" spans="1:3" x14ac:dyDescent="0.25">
      <c r="A70" s="1">
        <v>66</v>
      </c>
      <c r="B70" t="s">
        <v>351</v>
      </c>
      <c r="C70" s="1">
        <v>23</v>
      </c>
    </row>
    <row r="71" spans="1:3" x14ac:dyDescent="0.25">
      <c r="A71" s="1">
        <v>66</v>
      </c>
      <c r="B71" t="s">
        <v>352</v>
      </c>
      <c r="C71" s="1">
        <v>23</v>
      </c>
    </row>
    <row r="72" spans="1:3" x14ac:dyDescent="0.25">
      <c r="A72" s="1">
        <v>71</v>
      </c>
      <c r="B72" t="s">
        <v>353</v>
      </c>
      <c r="C72" s="1">
        <v>22</v>
      </c>
    </row>
    <row r="73" spans="1:3" x14ac:dyDescent="0.25">
      <c r="A73" s="1">
        <v>71</v>
      </c>
      <c r="B73" t="s">
        <v>354</v>
      </c>
      <c r="C73" s="1">
        <v>22</v>
      </c>
    </row>
    <row r="74" spans="1:3" x14ac:dyDescent="0.25">
      <c r="A74" s="1">
        <v>71</v>
      </c>
      <c r="B74" t="s">
        <v>355</v>
      </c>
      <c r="C74" s="1">
        <v>22</v>
      </c>
    </row>
    <row r="75" spans="1:3" x14ac:dyDescent="0.25">
      <c r="A75" s="1">
        <v>71</v>
      </c>
      <c r="B75" t="s">
        <v>356</v>
      </c>
      <c r="C75" s="1">
        <v>22</v>
      </c>
    </row>
    <row r="76" spans="1:3" x14ac:dyDescent="0.25">
      <c r="A76" s="1">
        <v>71</v>
      </c>
      <c r="B76" t="s">
        <v>357</v>
      </c>
      <c r="C76" s="1">
        <v>22</v>
      </c>
    </row>
    <row r="77" spans="1:3" x14ac:dyDescent="0.25">
      <c r="A77" s="1">
        <v>71</v>
      </c>
      <c r="B77" t="s">
        <v>358</v>
      </c>
      <c r="C77" s="1">
        <v>22</v>
      </c>
    </row>
    <row r="78" spans="1:3" x14ac:dyDescent="0.25">
      <c r="A78" s="1">
        <v>77</v>
      </c>
      <c r="B78" t="s">
        <v>359</v>
      </c>
      <c r="C78" s="1">
        <v>21</v>
      </c>
    </row>
    <row r="79" spans="1:3" x14ac:dyDescent="0.25">
      <c r="A79" s="1">
        <v>77</v>
      </c>
      <c r="B79" t="s">
        <v>360</v>
      </c>
      <c r="C79" s="1">
        <v>21</v>
      </c>
    </row>
    <row r="80" spans="1:3" x14ac:dyDescent="0.25">
      <c r="A80" s="1">
        <v>77</v>
      </c>
      <c r="B80" t="s">
        <v>361</v>
      </c>
      <c r="C80" s="1">
        <v>21</v>
      </c>
    </row>
    <row r="81" spans="1:3" x14ac:dyDescent="0.25">
      <c r="A81" s="1">
        <v>77</v>
      </c>
      <c r="B81" t="s">
        <v>362</v>
      </c>
      <c r="C81" s="1">
        <v>21</v>
      </c>
    </row>
    <row r="82" spans="1:3" x14ac:dyDescent="0.25">
      <c r="A82" s="1">
        <v>77</v>
      </c>
      <c r="B82" t="s">
        <v>363</v>
      </c>
      <c r="C82" s="1">
        <v>21</v>
      </c>
    </row>
    <row r="83" spans="1:3" x14ac:dyDescent="0.25">
      <c r="A83" s="1">
        <v>77</v>
      </c>
      <c r="B83" t="s">
        <v>364</v>
      </c>
      <c r="C83" s="1">
        <v>21</v>
      </c>
    </row>
    <row r="84" spans="1:3" x14ac:dyDescent="0.25">
      <c r="A84" s="1">
        <v>77</v>
      </c>
      <c r="B84" t="s">
        <v>365</v>
      </c>
      <c r="C84" s="1">
        <v>21</v>
      </c>
    </row>
    <row r="85" spans="1:3" x14ac:dyDescent="0.25">
      <c r="A85" s="1">
        <v>77</v>
      </c>
      <c r="B85" t="s">
        <v>86</v>
      </c>
      <c r="C85" s="1">
        <v>21</v>
      </c>
    </row>
    <row r="86" spans="1:3" x14ac:dyDescent="0.25">
      <c r="A86" s="1">
        <v>85</v>
      </c>
      <c r="B86" t="s">
        <v>366</v>
      </c>
      <c r="C86" s="1">
        <v>20</v>
      </c>
    </row>
    <row r="87" spans="1:3" x14ac:dyDescent="0.25">
      <c r="A87" s="1">
        <v>85</v>
      </c>
      <c r="B87" t="s">
        <v>367</v>
      </c>
      <c r="C87" s="1">
        <v>20</v>
      </c>
    </row>
    <row r="88" spans="1:3" x14ac:dyDescent="0.25">
      <c r="A88" s="1">
        <v>85</v>
      </c>
      <c r="B88" t="s">
        <v>368</v>
      </c>
      <c r="C88" s="1">
        <v>20</v>
      </c>
    </row>
    <row r="89" spans="1:3" x14ac:dyDescent="0.25">
      <c r="A89" s="1">
        <v>85</v>
      </c>
      <c r="B89" t="s">
        <v>369</v>
      </c>
      <c r="C89" s="1">
        <v>20</v>
      </c>
    </row>
    <row r="90" spans="1:3" x14ac:dyDescent="0.25">
      <c r="A90" s="1">
        <v>85</v>
      </c>
      <c r="B90" t="s">
        <v>370</v>
      </c>
      <c r="C90" s="1">
        <v>20</v>
      </c>
    </row>
    <row r="91" spans="1:3" x14ac:dyDescent="0.25">
      <c r="A91" s="1">
        <v>85</v>
      </c>
      <c r="B91" t="s">
        <v>371</v>
      </c>
      <c r="C91" s="1">
        <v>20</v>
      </c>
    </row>
    <row r="92" spans="1:3" x14ac:dyDescent="0.25">
      <c r="A92" s="1">
        <v>85</v>
      </c>
      <c r="B92" t="s">
        <v>372</v>
      </c>
      <c r="C92" s="1">
        <v>20</v>
      </c>
    </row>
    <row r="93" spans="1:3" x14ac:dyDescent="0.25">
      <c r="A93" s="1">
        <v>85</v>
      </c>
      <c r="B93" t="s">
        <v>373</v>
      </c>
      <c r="C93" s="1">
        <v>20</v>
      </c>
    </row>
    <row r="94" spans="1:3" x14ac:dyDescent="0.25">
      <c r="A94" s="1">
        <v>93</v>
      </c>
      <c r="B94" t="s">
        <v>374</v>
      </c>
      <c r="C94" s="1">
        <v>19</v>
      </c>
    </row>
    <row r="95" spans="1:3" x14ac:dyDescent="0.25">
      <c r="A95" s="1">
        <v>93</v>
      </c>
      <c r="B95" t="s">
        <v>375</v>
      </c>
      <c r="C95" s="1">
        <v>19</v>
      </c>
    </row>
    <row r="96" spans="1:3" x14ac:dyDescent="0.25">
      <c r="A96" s="1">
        <v>93</v>
      </c>
      <c r="B96" t="s">
        <v>103</v>
      </c>
      <c r="C96" s="1">
        <v>19</v>
      </c>
    </row>
    <row r="97" spans="1:3" x14ac:dyDescent="0.25">
      <c r="A97" s="1">
        <v>93</v>
      </c>
      <c r="B97" t="s">
        <v>376</v>
      </c>
      <c r="C97" s="1">
        <v>19</v>
      </c>
    </row>
    <row r="98" spans="1:3" x14ac:dyDescent="0.25">
      <c r="A98" s="1">
        <v>93</v>
      </c>
      <c r="B98" t="s">
        <v>377</v>
      </c>
      <c r="C98" s="1">
        <v>19</v>
      </c>
    </row>
    <row r="99" spans="1:3" x14ac:dyDescent="0.25">
      <c r="A99" s="1">
        <v>93</v>
      </c>
      <c r="B99" t="s">
        <v>378</v>
      </c>
      <c r="C99" s="1">
        <v>19</v>
      </c>
    </row>
    <row r="100" spans="1:3" x14ac:dyDescent="0.25">
      <c r="A100" s="1">
        <v>93</v>
      </c>
      <c r="B100" t="s">
        <v>379</v>
      </c>
      <c r="C100" s="1">
        <v>19</v>
      </c>
    </row>
    <row r="101" spans="1:3" x14ac:dyDescent="0.25">
      <c r="A101" s="1">
        <v>93</v>
      </c>
      <c r="B101" t="s">
        <v>380</v>
      </c>
      <c r="C101" s="1">
        <v>19</v>
      </c>
    </row>
    <row r="102" spans="1:3" x14ac:dyDescent="0.25">
      <c r="A102" s="1">
        <v>93</v>
      </c>
      <c r="B102" t="s">
        <v>381</v>
      </c>
      <c r="C102" s="1">
        <v>19</v>
      </c>
    </row>
    <row r="103" spans="1:3" x14ac:dyDescent="0.25">
      <c r="A103" s="1">
        <v>93</v>
      </c>
      <c r="B103" t="s">
        <v>382</v>
      </c>
      <c r="C103" s="1">
        <v>19</v>
      </c>
    </row>
    <row r="104" spans="1:3" x14ac:dyDescent="0.25">
      <c r="A104" s="1">
        <v>93</v>
      </c>
      <c r="B104" t="s">
        <v>383</v>
      </c>
      <c r="C104" s="1">
        <v>19</v>
      </c>
    </row>
    <row r="105" spans="1:3" x14ac:dyDescent="0.25">
      <c r="A105" s="1">
        <v>93</v>
      </c>
      <c r="B105" t="s">
        <v>384</v>
      </c>
      <c r="C105" s="1">
        <v>19</v>
      </c>
    </row>
    <row r="106" spans="1:3" x14ac:dyDescent="0.25">
      <c r="A106" s="1">
        <v>93</v>
      </c>
      <c r="B106" t="s">
        <v>385</v>
      </c>
      <c r="C106" s="1">
        <v>19</v>
      </c>
    </row>
    <row r="107" spans="1:3" x14ac:dyDescent="0.25">
      <c r="A107" s="1">
        <v>93</v>
      </c>
      <c r="B107" t="s">
        <v>386</v>
      </c>
      <c r="C107" s="1">
        <v>19</v>
      </c>
    </row>
    <row r="108" spans="1:3" x14ac:dyDescent="0.25">
      <c r="A108" s="1">
        <v>93</v>
      </c>
      <c r="B108" t="s">
        <v>387</v>
      </c>
      <c r="C108" s="1">
        <v>19</v>
      </c>
    </row>
    <row r="109" spans="1:3" x14ac:dyDescent="0.25">
      <c r="A109" s="1">
        <v>108</v>
      </c>
      <c r="B109" t="s">
        <v>73</v>
      </c>
      <c r="C109" s="1">
        <v>18</v>
      </c>
    </row>
    <row r="110" spans="1:3" x14ac:dyDescent="0.25">
      <c r="A110" s="1">
        <v>108</v>
      </c>
      <c r="B110" t="s">
        <v>388</v>
      </c>
      <c r="C110" s="1">
        <v>18</v>
      </c>
    </row>
    <row r="111" spans="1:3" x14ac:dyDescent="0.25">
      <c r="A111" s="1">
        <v>108</v>
      </c>
      <c r="B111" t="s">
        <v>389</v>
      </c>
      <c r="C111" s="1">
        <v>18</v>
      </c>
    </row>
    <row r="112" spans="1:3" x14ac:dyDescent="0.25">
      <c r="A112" s="1">
        <v>108</v>
      </c>
      <c r="B112" t="s">
        <v>390</v>
      </c>
      <c r="C112" s="1">
        <v>18</v>
      </c>
    </row>
    <row r="113" spans="1:3" x14ac:dyDescent="0.25">
      <c r="A113" s="1">
        <v>108</v>
      </c>
      <c r="B113" t="s">
        <v>391</v>
      </c>
      <c r="C113" s="1">
        <v>18</v>
      </c>
    </row>
    <row r="114" spans="1:3" x14ac:dyDescent="0.25">
      <c r="A114" s="1">
        <v>108</v>
      </c>
      <c r="B114" t="s">
        <v>392</v>
      </c>
      <c r="C114" s="1">
        <v>18</v>
      </c>
    </row>
    <row r="115" spans="1:3" x14ac:dyDescent="0.25">
      <c r="A115" s="1">
        <v>108</v>
      </c>
      <c r="B115" t="s">
        <v>393</v>
      </c>
      <c r="C115" s="1">
        <v>18</v>
      </c>
    </row>
    <row r="116" spans="1:3" x14ac:dyDescent="0.25">
      <c r="A116" s="1">
        <v>108</v>
      </c>
      <c r="B116" t="s">
        <v>394</v>
      </c>
      <c r="C116" s="1">
        <v>18</v>
      </c>
    </row>
    <row r="117" spans="1:3" x14ac:dyDescent="0.25">
      <c r="A117" s="1">
        <v>108</v>
      </c>
      <c r="B117" t="s">
        <v>395</v>
      </c>
      <c r="C117" s="1">
        <v>18</v>
      </c>
    </row>
    <row r="118" spans="1:3" x14ac:dyDescent="0.25">
      <c r="A118" s="1">
        <v>108</v>
      </c>
      <c r="B118" t="s">
        <v>396</v>
      </c>
      <c r="C118" s="1">
        <v>18</v>
      </c>
    </row>
    <row r="119" spans="1:3" x14ac:dyDescent="0.25">
      <c r="A119" s="1">
        <v>108</v>
      </c>
      <c r="B119" t="s">
        <v>397</v>
      </c>
      <c r="C119" s="1">
        <v>18</v>
      </c>
    </row>
    <row r="120" spans="1:3" x14ac:dyDescent="0.25">
      <c r="A120" s="1">
        <v>108</v>
      </c>
      <c r="B120" t="s">
        <v>398</v>
      </c>
      <c r="C120" s="1">
        <v>18</v>
      </c>
    </row>
    <row r="121" spans="1:3" x14ac:dyDescent="0.25">
      <c r="A121" s="1">
        <v>108</v>
      </c>
      <c r="B121" t="s">
        <v>399</v>
      </c>
      <c r="C121" s="1">
        <v>18</v>
      </c>
    </row>
    <row r="122" spans="1:3" x14ac:dyDescent="0.25">
      <c r="A122" s="1">
        <v>108</v>
      </c>
      <c r="B122" t="s">
        <v>400</v>
      </c>
      <c r="C122" s="1">
        <v>18</v>
      </c>
    </row>
    <row r="123" spans="1:3" x14ac:dyDescent="0.25">
      <c r="A123" s="1">
        <v>122</v>
      </c>
      <c r="B123" t="s">
        <v>401</v>
      </c>
      <c r="C123" s="1">
        <v>17</v>
      </c>
    </row>
    <row r="124" spans="1:3" x14ac:dyDescent="0.25">
      <c r="A124" s="1">
        <v>122</v>
      </c>
      <c r="B124" t="s">
        <v>402</v>
      </c>
      <c r="C124" s="1">
        <v>17</v>
      </c>
    </row>
    <row r="125" spans="1:3" x14ac:dyDescent="0.25">
      <c r="A125" s="1">
        <v>122</v>
      </c>
      <c r="B125" t="s">
        <v>403</v>
      </c>
      <c r="C125" s="1">
        <v>17</v>
      </c>
    </row>
    <row r="126" spans="1:3" x14ac:dyDescent="0.25">
      <c r="A126" s="1">
        <v>122</v>
      </c>
      <c r="B126" t="s">
        <v>404</v>
      </c>
      <c r="C126" s="1">
        <v>17</v>
      </c>
    </row>
    <row r="127" spans="1:3" x14ac:dyDescent="0.25">
      <c r="A127" s="1">
        <v>122</v>
      </c>
      <c r="B127" t="s">
        <v>405</v>
      </c>
      <c r="C127" s="1">
        <v>17</v>
      </c>
    </row>
    <row r="128" spans="1:3" x14ac:dyDescent="0.25">
      <c r="A128" s="1">
        <v>122</v>
      </c>
      <c r="B128" t="s">
        <v>406</v>
      </c>
      <c r="C128" s="1">
        <v>17</v>
      </c>
    </row>
    <row r="129" spans="1:3" x14ac:dyDescent="0.25">
      <c r="A129" s="1">
        <v>122</v>
      </c>
      <c r="B129" t="s">
        <v>407</v>
      </c>
      <c r="C129" s="1">
        <v>17</v>
      </c>
    </row>
    <row r="130" spans="1:3" x14ac:dyDescent="0.25">
      <c r="A130" s="1">
        <v>122</v>
      </c>
      <c r="B130" t="s">
        <v>408</v>
      </c>
      <c r="C130" s="1">
        <v>17</v>
      </c>
    </row>
    <row r="131" spans="1:3" x14ac:dyDescent="0.25">
      <c r="A131" s="1">
        <v>122</v>
      </c>
      <c r="B131" t="s">
        <v>409</v>
      </c>
      <c r="C131" s="1">
        <v>17</v>
      </c>
    </row>
    <row r="132" spans="1:3" x14ac:dyDescent="0.25">
      <c r="A132" s="1">
        <v>122</v>
      </c>
      <c r="B132" t="s">
        <v>410</v>
      </c>
      <c r="C132" s="1">
        <v>17</v>
      </c>
    </row>
    <row r="133" spans="1:3" x14ac:dyDescent="0.25">
      <c r="A133" s="1">
        <v>122</v>
      </c>
      <c r="B133" t="s">
        <v>411</v>
      </c>
      <c r="C133" s="1">
        <v>17</v>
      </c>
    </row>
    <row r="134" spans="1:3" x14ac:dyDescent="0.25">
      <c r="A134" s="1">
        <v>122</v>
      </c>
      <c r="B134" t="s">
        <v>412</v>
      </c>
      <c r="C134" s="1">
        <v>17</v>
      </c>
    </row>
    <row r="135" spans="1:3" x14ac:dyDescent="0.25">
      <c r="A135" s="1">
        <v>134</v>
      </c>
      <c r="B135" t="s">
        <v>261</v>
      </c>
      <c r="C135" s="1">
        <v>16</v>
      </c>
    </row>
    <row r="136" spans="1:3" x14ac:dyDescent="0.25">
      <c r="A136" s="1">
        <v>134</v>
      </c>
      <c r="B136" t="s">
        <v>413</v>
      </c>
      <c r="C136" s="1">
        <v>16</v>
      </c>
    </row>
    <row r="137" spans="1:3" x14ac:dyDescent="0.25">
      <c r="A137" s="1">
        <v>134</v>
      </c>
      <c r="B137" t="s">
        <v>414</v>
      </c>
      <c r="C137" s="1">
        <v>16</v>
      </c>
    </row>
    <row r="138" spans="1:3" x14ac:dyDescent="0.25">
      <c r="A138" s="1">
        <v>134</v>
      </c>
      <c r="B138" t="s">
        <v>415</v>
      </c>
      <c r="C138" s="1">
        <v>16</v>
      </c>
    </row>
    <row r="139" spans="1:3" x14ac:dyDescent="0.25">
      <c r="A139" s="1">
        <v>134</v>
      </c>
      <c r="B139" t="s">
        <v>416</v>
      </c>
      <c r="C139" s="1">
        <v>16</v>
      </c>
    </row>
    <row r="140" spans="1:3" x14ac:dyDescent="0.25">
      <c r="A140" s="1">
        <v>134</v>
      </c>
      <c r="B140" t="s">
        <v>417</v>
      </c>
      <c r="C140" s="1">
        <v>16</v>
      </c>
    </row>
    <row r="141" spans="1:3" x14ac:dyDescent="0.25">
      <c r="A141" s="1">
        <v>134</v>
      </c>
      <c r="B141" t="s">
        <v>418</v>
      </c>
      <c r="C141" s="1">
        <v>16</v>
      </c>
    </row>
    <row r="142" spans="1:3" x14ac:dyDescent="0.25">
      <c r="A142" s="1">
        <v>134</v>
      </c>
      <c r="B142" t="s">
        <v>78</v>
      </c>
      <c r="C142" s="1">
        <v>16</v>
      </c>
    </row>
    <row r="143" spans="1:3" x14ac:dyDescent="0.25">
      <c r="A143" s="1">
        <v>134</v>
      </c>
      <c r="B143" t="s">
        <v>419</v>
      </c>
      <c r="C143" s="1">
        <v>16</v>
      </c>
    </row>
    <row r="144" spans="1:3" x14ac:dyDescent="0.25">
      <c r="A144" s="1">
        <v>134</v>
      </c>
      <c r="B144" t="s">
        <v>420</v>
      </c>
      <c r="C144" s="1">
        <v>16</v>
      </c>
    </row>
    <row r="145" spans="1:3" x14ac:dyDescent="0.25">
      <c r="A145" s="1">
        <v>134</v>
      </c>
      <c r="B145" t="s">
        <v>421</v>
      </c>
      <c r="C145" s="1">
        <v>16</v>
      </c>
    </row>
    <row r="146" spans="1:3" x14ac:dyDescent="0.25">
      <c r="A146" s="1">
        <v>134</v>
      </c>
      <c r="B146" t="s">
        <v>422</v>
      </c>
      <c r="C146" s="1">
        <v>16</v>
      </c>
    </row>
    <row r="147" spans="1:3" x14ac:dyDescent="0.25">
      <c r="A147" s="1">
        <v>146</v>
      </c>
      <c r="B147" t="s">
        <v>423</v>
      </c>
      <c r="C147" s="1">
        <v>15</v>
      </c>
    </row>
    <row r="148" spans="1:3" x14ac:dyDescent="0.25">
      <c r="A148" s="1">
        <v>146</v>
      </c>
      <c r="B148" t="s">
        <v>424</v>
      </c>
      <c r="C148" s="1">
        <v>15</v>
      </c>
    </row>
    <row r="149" spans="1:3" x14ac:dyDescent="0.25">
      <c r="A149" s="1">
        <v>146</v>
      </c>
      <c r="B149" t="s">
        <v>425</v>
      </c>
      <c r="C149" s="1">
        <v>15</v>
      </c>
    </row>
    <row r="150" spans="1:3" x14ac:dyDescent="0.25">
      <c r="A150" s="1">
        <v>146</v>
      </c>
      <c r="B150" t="s">
        <v>426</v>
      </c>
      <c r="C150" s="1">
        <v>15</v>
      </c>
    </row>
    <row r="151" spans="1:3" x14ac:dyDescent="0.25">
      <c r="A151" s="1">
        <v>146</v>
      </c>
      <c r="B151" t="s">
        <v>427</v>
      </c>
      <c r="C151" s="1">
        <v>15</v>
      </c>
    </row>
    <row r="152" spans="1:3" x14ac:dyDescent="0.25">
      <c r="A152" s="1">
        <v>146</v>
      </c>
      <c r="B152" t="s">
        <v>428</v>
      </c>
      <c r="C152" s="1">
        <v>15</v>
      </c>
    </row>
    <row r="153" spans="1:3" x14ac:dyDescent="0.25">
      <c r="A153" s="1">
        <v>146</v>
      </c>
      <c r="B153" t="s">
        <v>429</v>
      </c>
      <c r="C153" s="1">
        <v>15</v>
      </c>
    </row>
    <row r="154" spans="1:3" x14ac:dyDescent="0.25">
      <c r="A154" s="1">
        <v>146</v>
      </c>
      <c r="B154" t="s">
        <v>430</v>
      </c>
      <c r="C154" s="1">
        <v>15</v>
      </c>
    </row>
    <row r="155" spans="1:3" x14ac:dyDescent="0.25">
      <c r="A155" s="1">
        <v>146</v>
      </c>
      <c r="B155" t="s">
        <v>431</v>
      </c>
      <c r="C155" s="1">
        <v>15</v>
      </c>
    </row>
    <row r="156" spans="1:3" x14ac:dyDescent="0.25">
      <c r="A156" s="1">
        <v>155</v>
      </c>
      <c r="B156" t="s">
        <v>432</v>
      </c>
      <c r="C156" s="1">
        <v>14</v>
      </c>
    </row>
    <row r="157" spans="1:3" x14ac:dyDescent="0.25">
      <c r="A157" s="1">
        <v>155</v>
      </c>
      <c r="B157" t="s">
        <v>433</v>
      </c>
      <c r="C157" s="1">
        <v>14</v>
      </c>
    </row>
    <row r="158" spans="1:3" x14ac:dyDescent="0.25">
      <c r="A158" s="1">
        <v>155</v>
      </c>
      <c r="B158" t="s">
        <v>434</v>
      </c>
      <c r="C158" s="1">
        <v>14</v>
      </c>
    </row>
    <row r="159" spans="1:3" x14ac:dyDescent="0.25">
      <c r="A159" s="1">
        <v>155</v>
      </c>
      <c r="B159" t="s">
        <v>435</v>
      </c>
      <c r="C159" s="1">
        <v>14</v>
      </c>
    </row>
    <row r="160" spans="1:3" x14ac:dyDescent="0.25">
      <c r="A160" s="1">
        <v>155</v>
      </c>
      <c r="B160" t="s">
        <v>436</v>
      </c>
      <c r="C160" s="1">
        <v>14</v>
      </c>
    </row>
    <row r="161" spans="1:3" x14ac:dyDescent="0.25">
      <c r="A161" s="1">
        <v>155</v>
      </c>
      <c r="B161" t="s">
        <v>91</v>
      </c>
      <c r="C161" s="1">
        <v>14</v>
      </c>
    </row>
    <row r="162" spans="1:3" x14ac:dyDescent="0.25">
      <c r="A162" s="1">
        <v>155</v>
      </c>
      <c r="B162" t="s">
        <v>437</v>
      </c>
      <c r="C162" s="1">
        <v>14</v>
      </c>
    </row>
    <row r="163" spans="1:3" x14ac:dyDescent="0.25">
      <c r="A163" s="1">
        <v>155</v>
      </c>
      <c r="B163" t="s">
        <v>438</v>
      </c>
      <c r="C163" s="1">
        <v>14</v>
      </c>
    </row>
    <row r="164" spans="1:3" x14ac:dyDescent="0.25">
      <c r="A164" s="1">
        <v>155</v>
      </c>
      <c r="B164" t="s">
        <v>439</v>
      </c>
      <c r="C164" s="1">
        <v>14</v>
      </c>
    </row>
    <row r="165" spans="1:3" x14ac:dyDescent="0.25">
      <c r="A165" s="1">
        <v>155</v>
      </c>
      <c r="B165" t="s">
        <v>440</v>
      </c>
      <c r="C165" s="1">
        <v>14</v>
      </c>
    </row>
    <row r="166" spans="1:3" x14ac:dyDescent="0.25">
      <c r="A166" s="1">
        <v>155</v>
      </c>
      <c r="B166" t="s">
        <v>441</v>
      </c>
      <c r="C166" s="1">
        <v>14</v>
      </c>
    </row>
    <row r="167" spans="1:3" x14ac:dyDescent="0.25">
      <c r="A167" s="1">
        <v>155</v>
      </c>
      <c r="B167" t="s">
        <v>442</v>
      </c>
      <c r="C167" s="1">
        <v>14</v>
      </c>
    </row>
    <row r="168" spans="1:3" x14ac:dyDescent="0.25">
      <c r="A168" s="1">
        <v>155</v>
      </c>
      <c r="B168" t="s">
        <v>443</v>
      </c>
      <c r="C168" s="1">
        <v>14</v>
      </c>
    </row>
    <row r="169" spans="1:3" x14ac:dyDescent="0.25">
      <c r="A169" s="1">
        <v>168</v>
      </c>
      <c r="B169" t="s">
        <v>444</v>
      </c>
      <c r="C169" s="1">
        <v>13</v>
      </c>
    </row>
    <row r="170" spans="1:3" x14ac:dyDescent="0.25">
      <c r="A170" s="1">
        <v>168</v>
      </c>
      <c r="B170" t="s">
        <v>445</v>
      </c>
      <c r="C170" s="1">
        <v>13</v>
      </c>
    </row>
    <row r="171" spans="1:3" x14ac:dyDescent="0.25">
      <c r="A171" s="1">
        <v>168</v>
      </c>
      <c r="B171" t="s">
        <v>446</v>
      </c>
      <c r="C171" s="1">
        <v>13</v>
      </c>
    </row>
    <row r="172" spans="1:3" x14ac:dyDescent="0.25">
      <c r="A172" s="1">
        <v>168</v>
      </c>
      <c r="B172" t="s">
        <v>447</v>
      </c>
      <c r="C172" s="1">
        <v>13</v>
      </c>
    </row>
    <row r="173" spans="1:3" x14ac:dyDescent="0.25">
      <c r="A173" s="1">
        <v>168</v>
      </c>
      <c r="B173" t="s">
        <v>448</v>
      </c>
      <c r="C173" s="1">
        <v>13</v>
      </c>
    </row>
    <row r="174" spans="1:3" x14ac:dyDescent="0.25">
      <c r="A174" s="1">
        <v>168</v>
      </c>
      <c r="B174" t="s">
        <v>449</v>
      </c>
      <c r="C174" s="1">
        <v>13</v>
      </c>
    </row>
    <row r="175" spans="1:3" x14ac:dyDescent="0.25">
      <c r="A175" s="1">
        <v>168</v>
      </c>
      <c r="B175" t="s">
        <v>450</v>
      </c>
      <c r="C175" s="1">
        <v>13</v>
      </c>
    </row>
    <row r="176" spans="1:3" x14ac:dyDescent="0.25">
      <c r="A176" s="1">
        <v>175</v>
      </c>
      <c r="B176" t="s">
        <v>451</v>
      </c>
      <c r="C176" s="1">
        <v>12</v>
      </c>
    </row>
    <row r="177" spans="1:3" x14ac:dyDescent="0.25">
      <c r="A177" s="1">
        <v>175</v>
      </c>
      <c r="B177" t="s">
        <v>452</v>
      </c>
      <c r="C177" s="1">
        <v>12</v>
      </c>
    </row>
    <row r="178" spans="1:3" x14ac:dyDescent="0.25">
      <c r="A178" s="1">
        <v>175</v>
      </c>
      <c r="B178" t="s">
        <v>453</v>
      </c>
      <c r="C178" s="1">
        <v>12</v>
      </c>
    </row>
    <row r="179" spans="1:3" x14ac:dyDescent="0.25">
      <c r="A179" s="1">
        <v>175</v>
      </c>
      <c r="B179" t="s">
        <v>454</v>
      </c>
      <c r="C179" s="1">
        <v>12</v>
      </c>
    </row>
    <row r="180" spans="1:3" x14ac:dyDescent="0.25">
      <c r="A180" s="1">
        <v>175</v>
      </c>
      <c r="B180" t="s">
        <v>455</v>
      </c>
      <c r="C180" s="1">
        <v>12</v>
      </c>
    </row>
    <row r="181" spans="1:3" x14ac:dyDescent="0.25">
      <c r="A181" s="1">
        <v>175</v>
      </c>
      <c r="B181" t="s">
        <v>456</v>
      </c>
      <c r="C181" s="1">
        <v>12</v>
      </c>
    </row>
    <row r="182" spans="1:3" x14ac:dyDescent="0.25">
      <c r="A182" s="1">
        <v>175</v>
      </c>
      <c r="B182" t="s">
        <v>457</v>
      </c>
      <c r="C182" s="1">
        <v>12</v>
      </c>
    </row>
    <row r="183" spans="1:3" x14ac:dyDescent="0.25">
      <c r="A183" s="1">
        <v>175</v>
      </c>
      <c r="B183" t="s">
        <v>458</v>
      </c>
      <c r="C183" s="1">
        <v>12</v>
      </c>
    </row>
    <row r="184" spans="1:3" x14ac:dyDescent="0.25">
      <c r="A184" s="1">
        <v>175</v>
      </c>
      <c r="B184" t="s">
        <v>459</v>
      </c>
      <c r="C184" s="1">
        <v>12</v>
      </c>
    </row>
    <row r="185" spans="1:3" x14ac:dyDescent="0.25">
      <c r="A185" s="1">
        <v>175</v>
      </c>
      <c r="B185" t="s">
        <v>460</v>
      </c>
      <c r="C185" s="1">
        <v>12</v>
      </c>
    </row>
    <row r="186" spans="1:3" x14ac:dyDescent="0.25">
      <c r="A186" s="1">
        <v>175</v>
      </c>
      <c r="B186" t="s">
        <v>461</v>
      </c>
      <c r="C186" s="1">
        <v>12</v>
      </c>
    </row>
    <row r="187" spans="1:3" x14ac:dyDescent="0.25">
      <c r="A187" s="1">
        <v>175</v>
      </c>
      <c r="B187" t="s">
        <v>462</v>
      </c>
      <c r="C187" s="1">
        <v>12</v>
      </c>
    </row>
    <row r="188" spans="1:3" x14ac:dyDescent="0.25">
      <c r="A188" s="1">
        <v>175</v>
      </c>
      <c r="B188" t="s">
        <v>463</v>
      </c>
      <c r="C188" s="1">
        <v>12</v>
      </c>
    </row>
    <row r="189" spans="1:3" x14ac:dyDescent="0.25">
      <c r="A189" s="1">
        <v>188</v>
      </c>
      <c r="B189" t="s">
        <v>464</v>
      </c>
      <c r="C189" s="1">
        <v>11</v>
      </c>
    </row>
    <row r="190" spans="1:3" x14ac:dyDescent="0.25">
      <c r="A190" s="1">
        <v>188</v>
      </c>
      <c r="B190" t="s">
        <v>465</v>
      </c>
      <c r="C190" s="1">
        <v>11</v>
      </c>
    </row>
    <row r="191" spans="1:3" x14ac:dyDescent="0.25">
      <c r="A191" s="1">
        <v>188</v>
      </c>
      <c r="B191" t="s">
        <v>466</v>
      </c>
      <c r="C191" s="1">
        <v>11</v>
      </c>
    </row>
    <row r="192" spans="1:3" x14ac:dyDescent="0.25">
      <c r="A192" s="1">
        <v>188</v>
      </c>
      <c r="B192" t="s">
        <v>467</v>
      </c>
      <c r="C192" s="1">
        <v>11</v>
      </c>
    </row>
    <row r="193" spans="1:3" x14ac:dyDescent="0.25">
      <c r="A193" s="1">
        <v>188</v>
      </c>
      <c r="B193" t="s">
        <v>468</v>
      </c>
      <c r="C193" s="1">
        <v>11</v>
      </c>
    </row>
    <row r="194" spans="1:3" x14ac:dyDescent="0.25">
      <c r="A194" s="1">
        <v>188</v>
      </c>
      <c r="B194" t="s">
        <v>469</v>
      </c>
      <c r="C194" s="1">
        <v>11</v>
      </c>
    </row>
    <row r="195" spans="1:3" x14ac:dyDescent="0.25">
      <c r="A195" s="1">
        <v>188</v>
      </c>
      <c r="B195" t="s">
        <v>470</v>
      </c>
      <c r="C195" s="1">
        <v>11</v>
      </c>
    </row>
    <row r="196" spans="1:3" x14ac:dyDescent="0.25">
      <c r="A196" s="1">
        <v>188</v>
      </c>
      <c r="B196" t="s">
        <v>471</v>
      </c>
      <c r="C196" s="1">
        <v>11</v>
      </c>
    </row>
    <row r="197" spans="1:3" x14ac:dyDescent="0.25">
      <c r="A197" s="1">
        <v>188</v>
      </c>
      <c r="B197" t="s">
        <v>472</v>
      </c>
      <c r="C197" s="1">
        <v>11</v>
      </c>
    </row>
    <row r="198" spans="1:3" x14ac:dyDescent="0.25">
      <c r="A198" s="1">
        <v>188</v>
      </c>
      <c r="B198" t="s">
        <v>473</v>
      </c>
      <c r="C198" s="1">
        <v>11</v>
      </c>
    </row>
    <row r="199" spans="1:3" x14ac:dyDescent="0.25">
      <c r="A199" s="1">
        <v>188</v>
      </c>
      <c r="B199" t="s">
        <v>474</v>
      </c>
      <c r="C199" s="1">
        <v>11</v>
      </c>
    </row>
    <row r="200" spans="1:3" x14ac:dyDescent="0.25">
      <c r="A200" s="1">
        <v>188</v>
      </c>
      <c r="B200" t="s">
        <v>475</v>
      </c>
      <c r="C200" s="1">
        <v>11</v>
      </c>
    </row>
    <row r="201" spans="1:3" x14ac:dyDescent="0.25">
      <c r="A201" s="1">
        <v>188</v>
      </c>
      <c r="B201" t="s">
        <v>476</v>
      </c>
      <c r="C201" s="1">
        <v>11</v>
      </c>
    </row>
    <row r="202" spans="1:3" x14ac:dyDescent="0.25">
      <c r="A202" s="1">
        <v>188</v>
      </c>
      <c r="B202" t="s">
        <v>477</v>
      </c>
      <c r="C202" s="1">
        <v>11</v>
      </c>
    </row>
    <row r="203" spans="1:3" x14ac:dyDescent="0.25">
      <c r="A203" s="1">
        <v>188</v>
      </c>
      <c r="B203" t="s">
        <v>478</v>
      </c>
      <c r="C203" s="1">
        <v>11</v>
      </c>
    </row>
    <row r="204" spans="1:3" x14ac:dyDescent="0.25">
      <c r="A204" s="1">
        <v>203</v>
      </c>
      <c r="B204" t="s">
        <v>479</v>
      </c>
      <c r="C204" s="1">
        <v>10</v>
      </c>
    </row>
    <row r="205" spans="1:3" x14ac:dyDescent="0.25">
      <c r="A205" s="1">
        <v>203</v>
      </c>
      <c r="B205" t="s">
        <v>480</v>
      </c>
      <c r="C205" s="1">
        <v>10</v>
      </c>
    </row>
    <row r="206" spans="1:3" x14ac:dyDescent="0.25">
      <c r="A206" s="1">
        <v>203</v>
      </c>
      <c r="B206" t="s">
        <v>481</v>
      </c>
      <c r="C206" s="1">
        <v>10</v>
      </c>
    </row>
    <row r="207" spans="1:3" x14ac:dyDescent="0.25">
      <c r="A207" s="1">
        <v>203</v>
      </c>
      <c r="B207" t="s">
        <v>482</v>
      </c>
      <c r="C207" s="1">
        <v>10</v>
      </c>
    </row>
    <row r="208" spans="1:3" x14ac:dyDescent="0.25">
      <c r="A208" s="1">
        <v>203</v>
      </c>
      <c r="B208" t="s">
        <v>483</v>
      </c>
      <c r="C208" s="1">
        <v>10</v>
      </c>
    </row>
    <row r="209" spans="1:3" x14ac:dyDescent="0.25">
      <c r="A209" s="1">
        <v>203</v>
      </c>
      <c r="B209" t="s">
        <v>484</v>
      </c>
      <c r="C209" s="1">
        <v>10</v>
      </c>
    </row>
    <row r="210" spans="1:3" x14ac:dyDescent="0.25">
      <c r="A210" s="1">
        <v>203</v>
      </c>
      <c r="B210" t="s">
        <v>485</v>
      </c>
      <c r="C210" s="1">
        <v>10</v>
      </c>
    </row>
    <row r="211" spans="1:3" x14ac:dyDescent="0.25">
      <c r="A211" s="1">
        <v>210</v>
      </c>
      <c r="B211" t="s">
        <v>486</v>
      </c>
      <c r="C211" s="1">
        <v>9</v>
      </c>
    </row>
    <row r="212" spans="1:3" x14ac:dyDescent="0.25">
      <c r="A212" s="1">
        <v>210</v>
      </c>
      <c r="B212" t="s">
        <v>487</v>
      </c>
      <c r="C212" s="1">
        <v>9</v>
      </c>
    </row>
    <row r="213" spans="1:3" x14ac:dyDescent="0.25">
      <c r="A213" s="1">
        <v>210</v>
      </c>
      <c r="B213" t="s">
        <v>488</v>
      </c>
      <c r="C213" s="1">
        <v>9</v>
      </c>
    </row>
    <row r="214" spans="1:3" x14ac:dyDescent="0.25">
      <c r="A214" s="1">
        <v>210</v>
      </c>
      <c r="B214" t="s">
        <v>489</v>
      </c>
      <c r="C214" s="1">
        <v>9</v>
      </c>
    </row>
    <row r="215" spans="1:3" x14ac:dyDescent="0.25">
      <c r="A215" s="1">
        <v>210</v>
      </c>
      <c r="B215" t="s">
        <v>490</v>
      </c>
      <c r="C215" s="1">
        <v>9</v>
      </c>
    </row>
    <row r="216" spans="1:3" x14ac:dyDescent="0.25">
      <c r="A216" s="1">
        <v>210</v>
      </c>
      <c r="B216" t="s">
        <v>491</v>
      </c>
      <c r="C216" s="1">
        <v>9</v>
      </c>
    </row>
    <row r="217" spans="1:3" x14ac:dyDescent="0.25">
      <c r="A217" s="1">
        <v>210</v>
      </c>
      <c r="B217" t="s">
        <v>492</v>
      </c>
      <c r="C217" s="1">
        <v>9</v>
      </c>
    </row>
    <row r="218" spans="1:3" x14ac:dyDescent="0.25">
      <c r="A218" s="1">
        <v>210</v>
      </c>
      <c r="B218" t="s">
        <v>493</v>
      </c>
      <c r="C218" s="1">
        <v>9</v>
      </c>
    </row>
    <row r="219" spans="1:3" x14ac:dyDescent="0.25">
      <c r="A219" s="1">
        <v>218</v>
      </c>
      <c r="B219" t="s">
        <v>494</v>
      </c>
      <c r="C219" s="1">
        <v>8</v>
      </c>
    </row>
    <row r="220" spans="1:3" x14ac:dyDescent="0.25">
      <c r="A220" s="1">
        <v>218</v>
      </c>
      <c r="B220" t="s">
        <v>495</v>
      </c>
      <c r="C220" s="1">
        <v>8</v>
      </c>
    </row>
    <row r="221" spans="1:3" x14ac:dyDescent="0.25">
      <c r="A221" s="1">
        <v>218</v>
      </c>
      <c r="B221" t="s">
        <v>496</v>
      </c>
      <c r="C221" s="1">
        <v>8</v>
      </c>
    </row>
    <row r="222" spans="1:3" x14ac:dyDescent="0.25">
      <c r="A222" s="1">
        <v>218</v>
      </c>
      <c r="B222" t="s">
        <v>497</v>
      </c>
      <c r="C222" s="1">
        <v>8</v>
      </c>
    </row>
    <row r="223" spans="1:3" x14ac:dyDescent="0.25">
      <c r="A223" s="1">
        <v>218</v>
      </c>
      <c r="B223" t="s">
        <v>498</v>
      </c>
      <c r="C223" s="1">
        <v>8</v>
      </c>
    </row>
    <row r="224" spans="1:3" x14ac:dyDescent="0.25">
      <c r="A224" s="1">
        <v>218</v>
      </c>
      <c r="B224" t="s">
        <v>499</v>
      </c>
      <c r="C224" s="1">
        <v>8</v>
      </c>
    </row>
    <row r="225" spans="1:3" x14ac:dyDescent="0.25">
      <c r="A225" s="1">
        <v>218</v>
      </c>
      <c r="B225" t="s">
        <v>500</v>
      </c>
      <c r="C225" s="1">
        <v>8</v>
      </c>
    </row>
    <row r="226" spans="1:3" x14ac:dyDescent="0.25">
      <c r="A226" s="1">
        <v>218</v>
      </c>
      <c r="B226" t="s">
        <v>501</v>
      </c>
      <c r="C226" s="1">
        <v>8</v>
      </c>
    </row>
    <row r="227" spans="1:3" x14ac:dyDescent="0.25">
      <c r="A227" s="1">
        <v>226</v>
      </c>
      <c r="B227" t="s">
        <v>502</v>
      </c>
      <c r="C227" s="1">
        <v>7</v>
      </c>
    </row>
    <row r="228" spans="1:3" x14ac:dyDescent="0.25">
      <c r="A228" s="1">
        <v>226</v>
      </c>
      <c r="B228" t="s">
        <v>503</v>
      </c>
      <c r="C228" s="1">
        <v>7</v>
      </c>
    </row>
    <row r="229" spans="1:3" x14ac:dyDescent="0.25">
      <c r="A229" s="1">
        <v>226</v>
      </c>
      <c r="B229" t="s">
        <v>504</v>
      </c>
      <c r="C229" s="1">
        <v>7</v>
      </c>
    </row>
    <row r="230" spans="1:3" x14ac:dyDescent="0.25">
      <c r="A230" s="1">
        <v>226</v>
      </c>
      <c r="B230" t="s">
        <v>505</v>
      </c>
      <c r="C230" s="1">
        <v>7</v>
      </c>
    </row>
    <row r="231" spans="1:3" x14ac:dyDescent="0.25">
      <c r="A231" s="1">
        <v>226</v>
      </c>
      <c r="B231" s="11" t="s">
        <v>506</v>
      </c>
      <c r="C231" s="1">
        <v>7</v>
      </c>
    </row>
    <row r="232" spans="1:3" x14ac:dyDescent="0.25">
      <c r="A232" s="1">
        <v>226</v>
      </c>
      <c r="B232" t="s">
        <v>507</v>
      </c>
      <c r="C232" s="1">
        <v>7</v>
      </c>
    </row>
    <row r="233" spans="1:3" x14ac:dyDescent="0.25">
      <c r="A233" s="1">
        <v>226</v>
      </c>
      <c r="B233" t="s">
        <v>508</v>
      </c>
      <c r="C233" s="1">
        <v>7</v>
      </c>
    </row>
    <row r="234" spans="1:3" x14ac:dyDescent="0.25">
      <c r="A234" s="1">
        <v>226</v>
      </c>
      <c r="B234" t="s">
        <v>509</v>
      </c>
      <c r="C234" s="1">
        <v>7</v>
      </c>
    </row>
    <row r="235" spans="1:3" x14ac:dyDescent="0.25">
      <c r="A235" s="1">
        <v>226</v>
      </c>
      <c r="B235" t="s">
        <v>510</v>
      </c>
      <c r="C235" s="1">
        <v>7</v>
      </c>
    </row>
    <row r="236" spans="1:3" x14ac:dyDescent="0.25">
      <c r="A236" s="1">
        <v>226</v>
      </c>
      <c r="B236" t="s">
        <v>511</v>
      </c>
      <c r="C236" s="1">
        <v>7</v>
      </c>
    </row>
    <row r="237" spans="1:3" x14ac:dyDescent="0.25">
      <c r="A237" s="1">
        <v>226</v>
      </c>
      <c r="B237" t="s">
        <v>512</v>
      </c>
      <c r="C237" s="1">
        <v>7</v>
      </c>
    </row>
    <row r="238" spans="1:3" x14ac:dyDescent="0.25">
      <c r="A238" s="1">
        <v>226</v>
      </c>
      <c r="B238" t="s">
        <v>513</v>
      </c>
      <c r="C238" s="1">
        <v>7</v>
      </c>
    </row>
    <row r="239" spans="1:3" x14ac:dyDescent="0.25">
      <c r="A239" s="1">
        <v>238</v>
      </c>
      <c r="B239" t="s">
        <v>514</v>
      </c>
      <c r="C239" s="1">
        <v>6</v>
      </c>
    </row>
    <row r="240" spans="1:3" x14ac:dyDescent="0.25">
      <c r="A240" s="1">
        <v>238</v>
      </c>
      <c r="B240" t="s">
        <v>73</v>
      </c>
      <c r="C240" s="1">
        <v>6</v>
      </c>
    </row>
    <row r="241" spans="1:3" x14ac:dyDescent="0.25">
      <c r="A241" s="1">
        <v>238</v>
      </c>
      <c r="B241" t="s">
        <v>515</v>
      </c>
      <c r="C241" s="1">
        <v>6</v>
      </c>
    </row>
    <row r="242" spans="1:3" x14ac:dyDescent="0.25">
      <c r="A242" s="1">
        <v>238</v>
      </c>
      <c r="B242" t="s">
        <v>255</v>
      </c>
      <c r="C242" s="1">
        <v>6</v>
      </c>
    </row>
    <row r="243" spans="1:3" x14ac:dyDescent="0.25">
      <c r="A243" s="1">
        <v>238</v>
      </c>
      <c r="B243" t="s">
        <v>516</v>
      </c>
      <c r="C243" s="1">
        <v>6</v>
      </c>
    </row>
    <row r="244" spans="1:3" x14ac:dyDescent="0.25">
      <c r="A244" s="1">
        <v>238</v>
      </c>
      <c r="B244" t="s">
        <v>517</v>
      </c>
      <c r="C244" s="1">
        <v>6</v>
      </c>
    </row>
    <row r="245" spans="1:3" x14ac:dyDescent="0.25">
      <c r="A245" s="1">
        <v>238</v>
      </c>
      <c r="B245" t="s">
        <v>518</v>
      </c>
      <c r="C245" s="1">
        <v>6</v>
      </c>
    </row>
    <row r="246" spans="1:3" x14ac:dyDescent="0.25">
      <c r="A246" s="1">
        <v>245</v>
      </c>
      <c r="B246" t="s">
        <v>519</v>
      </c>
      <c r="C246" s="1">
        <v>5</v>
      </c>
    </row>
    <row r="247" spans="1:3" x14ac:dyDescent="0.25">
      <c r="A247" s="1">
        <v>245</v>
      </c>
      <c r="B247" t="s">
        <v>520</v>
      </c>
      <c r="C247" s="1">
        <v>5</v>
      </c>
    </row>
    <row r="248" spans="1:3" x14ac:dyDescent="0.25">
      <c r="A248" s="1">
        <v>245</v>
      </c>
      <c r="B248" t="s">
        <v>521</v>
      </c>
      <c r="C248" s="1">
        <v>5</v>
      </c>
    </row>
    <row r="249" spans="1:3" x14ac:dyDescent="0.25">
      <c r="A249" s="1">
        <v>245</v>
      </c>
      <c r="B249" t="s">
        <v>522</v>
      </c>
      <c r="C249" s="1">
        <v>5</v>
      </c>
    </row>
    <row r="250" spans="1:3" x14ac:dyDescent="0.25">
      <c r="A250" s="1">
        <v>249</v>
      </c>
      <c r="B250" t="s">
        <v>523</v>
      </c>
      <c r="C250" s="1">
        <v>4</v>
      </c>
    </row>
    <row r="251" spans="1:3" x14ac:dyDescent="0.25">
      <c r="A251" s="1">
        <v>249</v>
      </c>
      <c r="B251" t="s">
        <v>524</v>
      </c>
      <c r="C251" s="1">
        <v>4</v>
      </c>
    </row>
    <row r="252" spans="1:3" x14ac:dyDescent="0.25">
      <c r="A252" s="1">
        <v>249</v>
      </c>
      <c r="B252" t="s">
        <v>323</v>
      </c>
      <c r="C252" s="1">
        <v>4</v>
      </c>
    </row>
    <row r="253" spans="1:3" x14ac:dyDescent="0.25">
      <c r="A253" s="1">
        <v>249</v>
      </c>
      <c r="B253" t="s">
        <v>525</v>
      </c>
      <c r="C253" s="1">
        <v>4</v>
      </c>
    </row>
    <row r="254" spans="1:3" x14ac:dyDescent="0.25">
      <c r="A254" s="1">
        <v>249</v>
      </c>
      <c r="B254" t="s">
        <v>526</v>
      </c>
      <c r="C254" s="1">
        <v>4</v>
      </c>
    </row>
    <row r="255" spans="1:3" x14ac:dyDescent="0.25">
      <c r="A255" s="1">
        <v>254</v>
      </c>
      <c r="B255" t="s">
        <v>527</v>
      </c>
      <c r="C255" s="1">
        <v>3</v>
      </c>
    </row>
    <row r="256" spans="1:3" x14ac:dyDescent="0.25">
      <c r="A256" s="1">
        <v>254</v>
      </c>
      <c r="B256" t="s">
        <v>528</v>
      </c>
      <c r="C256" s="1">
        <v>3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CA3D7-3EEB-4833-83F8-4D4A5DD0644C}">
  <dimension ref="A1:U41"/>
  <sheetViews>
    <sheetView view="pageBreakPreview" zoomScaleNormal="100" zoomScaleSheetLayoutView="100" workbookViewId="0">
      <selection activeCell="R9" sqref="R9"/>
    </sheetView>
  </sheetViews>
  <sheetFormatPr baseColWidth="10" defaultColWidth="9.140625" defaultRowHeight="15" x14ac:dyDescent="0.25"/>
  <cols>
    <col min="1" max="1" width="2.42578125" style="53" customWidth="1"/>
    <col min="2" max="2" width="16.85546875" customWidth="1"/>
    <col min="3" max="3" width="5.7109375" style="1" customWidth="1"/>
    <col min="4" max="4" width="5.7109375" style="4" customWidth="1"/>
    <col min="5" max="5" width="6.5703125" style="1" customWidth="1"/>
    <col min="6" max="6" width="5.7109375" style="4" customWidth="1"/>
    <col min="7" max="7" width="6.5703125" style="1" customWidth="1"/>
    <col min="8" max="8" width="5.7109375" style="4" customWidth="1"/>
    <col min="9" max="9" width="6.5703125" style="1" customWidth="1"/>
    <col min="10" max="10" width="5.7109375" style="4" customWidth="1"/>
    <col min="11" max="11" width="6.5703125" style="1" customWidth="1"/>
    <col min="12" max="12" width="5.7109375" style="4" customWidth="1"/>
    <col min="13" max="13" width="6.5703125" style="1" customWidth="1"/>
    <col min="14" max="14" width="5.7109375" style="4" customWidth="1"/>
    <col min="15" max="15" width="6.5703125" style="1" customWidth="1"/>
    <col min="16" max="16" width="5.42578125" style="4" bestFit="1" customWidth="1"/>
    <col min="17" max="17" width="6.5703125" style="1" customWidth="1"/>
    <col min="18" max="18" width="9.42578125" style="4" customWidth="1"/>
    <col min="19" max="19" width="9.140625" style="1" bestFit="1" customWidth="1"/>
    <col min="20" max="20" width="5.28515625" style="1" bestFit="1" customWidth="1"/>
    <col min="21" max="21" width="5.28515625" style="1" customWidth="1"/>
  </cols>
  <sheetData>
    <row r="1" spans="1:21" x14ac:dyDescent="0.25">
      <c r="A1" s="40"/>
      <c r="B1" s="5" t="s">
        <v>1</v>
      </c>
      <c r="C1" s="6" t="s">
        <v>529</v>
      </c>
      <c r="D1" s="16" t="s">
        <v>530</v>
      </c>
      <c r="E1" s="6" t="s">
        <v>531</v>
      </c>
      <c r="F1" s="16" t="s">
        <v>532</v>
      </c>
      <c r="G1" s="6" t="s">
        <v>531</v>
      </c>
      <c r="H1" s="16" t="s">
        <v>533</v>
      </c>
      <c r="I1" s="6" t="s">
        <v>531</v>
      </c>
      <c r="J1" s="16" t="s">
        <v>534</v>
      </c>
      <c r="K1" s="6" t="s">
        <v>531</v>
      </c>
      <c r="L1" s="16" t="s">
        <v>596</v>
      </c>
      <c r="M1" s="6" t="s">
        <v>531</v>
      </c>
      <c r="N1" s="16" t="s">
        <v>597</v>
      </c>
      <c r="O1" s="41" t="s">
        <v>531</v>
      </c>
      <c r="P1" s="16" t="s">
        <v>598</v>
      </c>
      <c r="Q1" s="41" t="s">
        <v>531</v>
      </c>
      <c r="R1" s="19" t="s">
        <v>535</v>
      </c>
      <c r="S1" s="22" t="s">
        <v>536</v>
      </c>
      <c r="T1" s="16" t="s">
        <v>0</v>
      </c>
      <c r="U1" s="16"/>
    </row>
    <row r="2" spans="1:21" ht="14.25" customHeight="1" x14ac:dyDescent="0.25">
      <c r="A2" s="40"/>
      <c r="B2" s="5"/>
      <c r="C2" s="6"/>
      <c r="D2" s="16"/>
      <c r="E2" s="6"/>
      <c r="F2" s="16"/>
      <c r="G2" s="6"/>
      <c r="H2" s="16"/>
      <c r="I2" s="6"/>
      <c r="J2" s="16"/>
      <c r="K2" s="6"/>
      <c r="L2" s="16"/>
      <c r="M2" s="6"/>
      <c r="N2" s="16"/>
      <c r="O2" s="41"/>
      <c r="P2" s="16"/>
      <c r="Q2" s="41"/>
      <c r="R2" s="19"/>
      <c r="S2" s="23"/>
      <c r="T2" s="16"/>
      <c r="U2" s="16"/>
    </row>
    <row r="3" spans="1:21" ht="33.75" customHeight="1" x14ac:dyDescent="0.25">
      <c r="A3" s="42"/>
      <c r="B3" s="31"/>
      <c r="C3" s="3"/>
      <c r="D3" s="17"/>
      <c r="E3" s="3"/>
      <c r="F3" s="17"/>
      <c r="G3" s="3"/>
      <c r="H3" s="17"/>
      <c r="I3" s="3"/>
      <c r="J3" s="17"/>
      <c r="K3" s="3"/>
      <c r="L3" s="17"/>
      <c r="M3" s="3"/>
      <c r="N3" s="17"/>
      <c r="O3" s="43"/>
      <c r="P3" s="44"/>
      <c r="Q3" s="43"/>
      <c r="R3" s="20"/>
      <c r="S3" s="24"/>
      <c r="T3" s="17"/>
      <c r="U3" s="17"/>
    </row>
    <row r="4" spans="1:21" ht="33.75" customHeight="1" x14ac:dyDescent="0.25">
      <c r="A4" s="45"/>
      <c r="B4" s="32"/>
      <c r="C4" s="7"/>
      <c r="D4" s="18"/>
      <c r="E4" s="7"/>
      <c r="F4" s="18"/>
      <c r="G4" s="7"/>
      <c r="H4" s="18"/>
      <c r="I4" s="7"/>
      <c r="J4" s="18"/>
      <c r="K4" s="7"/>
      <c r="L4" s="18"/>
      <c r="M4" s="7"/>
      <c r="N4" s="18"/>
      <c r="O4" s="46"/>
      <c r="P4" s="47"/>
      <c r="Q4" s="46"/>
      <c r="R4" s="21"/>
      <c r="S4" s="25"/>
      <c r="T4" s="18"/>
      <c r="U4" s="18"/>
    </row>
    <row r="5" spans="1:21" ht="33.75" customHeight="1" x14ac:dyDescent="0.25">
      <c r="A5" s="42"/>
      <c r="B5" s="31"/>
      <c r="C5" s="3"/>
      <c r="D5" s="17"/>
      <c r="E5" s="3"/>
      <c r="F5" s="17"/>
      <c r="G5" s="3"/>
      <c r="H5" s="17"/>
      <c r="I5" s="3"/>
      <c r="J5" s="17"/>
      <c r="K5" s="3"/>
      <c r="L5" s="17"/>
      <c r="M5" s="3"/>
      <c r="N5" s="17"/>
      <c r="O5" s="43"/>
      <c r="P5" s="44"/>
      <c r="Q5" s="43"/>
      <c r="R5" s="20"/>
      <c r="S5" s="24"/>
      <c r="T5" s="17"/>
      <c r="U5" s="17"/>
    </row>
    <row r="6" spans="1:21" ht="33.75" customHeight="1" x14ac:dyDescent="0.25">
      <c r="A6" s="42"/>
      <c r="B6" s="32"/>
      <c r="C6" s="7"/>
      <c r="D6" s="18"/>
      <c r="E6" s="7"/>
      <c r="F6" s="18"/>
      <c r="G6" s="7"/>
      <c r="H6" s="18"/>
      <c r="I6" s="7"/>
      <c r="J6" s="18"/>
      <c r="K6" s="7"/>
      <c r="L6" s="18"/>
      <c r="M6" s="7"/>
      <c r="N6" s="18"/>
      <c r="O6" s="46"/>
      <c r="P6" s="47"/>
      <c r="Q6" s="46"/>
      <c r="R6" s="21"/>
      <c r="S6" s="25"/>
      <c r="T6" s="18"/>
      <c r="U6" s="18"/>
    </row>
    <row r="7" spans="1:21" ht="33.75" customHeight="1" x14ac:dyDescent="0.25">
      <c r="A7" s="45"/>
      <c r="B7" s="31"/>
      <c r="C7" s="3"/>
      <c r="D7" s="17"/>
      <c r="E7" s="3"/>
      <c r="F7" s="17"/>
      <c r="G7" s="3"/>
      <c r="H7" s="17"/>
      <c r="I7" s="3"/>
      <c r="J7" s="17"/>
      <c r="K7" s="3"/>
      <c r="L7" s="17"/>
      <c r="M7" s="3"/>
      <c r="N7" s="17"/>
      <c r="O7" s="43"/>
      <c r="P7" s="44"/>
      <c r="Q7" s="43"/>
      <c r="R7" s="20"/>
      <c r="S7" s="24"/>
      <c r="T7" s="17"/>
      <c r="U7" s="17"/>
    </row>
    <row r="8" spans="1:21" ht="33.75" customHeight="1" x14ac:dyDescent="0.25">
      <c r="A8" s="42"/>
      <c r="B8" s="32"/>
      <c r="C8" s="7"/>
      <c r="D8" s="18"/>
      <c r="E8" s="7"/>
      <c r="F8" s="18"/>
      <c r="G8" s="7"/>
      <c r="H8" s="18"/>
      <c r="I8" s="7"/>
      <c r="J8" s="18"/>
      <c r="K8" s="7"/>
      <c r="L8" s="18"/>
      <c r="M8" s="7"/>
      <c r="N8" s="18"/>
      <c r="O8" s="46"/>
      <c r="P8" s="47"/>
      <c r="Q8" s="46"/>
      <c r="R8" s="21"/>
      <c r="S8" s="25"/>
      <c r="T8" s="18"/>
      <c r="U8" s="18"/>
    </row>
    <row r="9" spans="1:21" ht="33.75" customHeight="1" x14ac:dyDescent="0.25">
      <c r="A9" s="42"/>
      <c r="B9" s="31"/>
      <c r="C9" s="3"/>
      <c r="D9" s="17"/>
      <c r="E9" s="3"/>
      <c r="F9" s="17"/>
      <c r="G9" s="3"/>
      <c r="H9" s="17"/>
      <c r="I9" s="3"/>
      <c r="J9" s="17"/>
      <c r="K9" s="3"/>
      <c r="L9" s="17"/>
      <c r="M9" s="3"/>
      <c r="N9" s="17"/>
      <c r="O9" s="43"/>
      <c r="P9" s="44"/>
      <c r="Q9" s="43"/>
      <c r="R9" s="20"/>
      <c r="S9" s="24"/>
      <c r="T9" s="17"/>
      <c r="U9" s="17"/>
    </row>
    <row r="10" spans="1:21" ht="33.75" customHeight="1" x14ac:dyDescent="0.25">
      <c r="A10" s="45"/>
      <c r="B10" s="32"/>
      <c r="C10" s="7"/>
      <c r="D10" s="18"/>
      <c r="E10" s="7"/>
      <c r="F10" s="18"/>
      <c r="G10" s="7"/>
      <c r="H10" s="18"/>
      <c r="I10" s="7"/>
      <c r="J10" s="18"/>
      <c r="K10" s="7"/>
      <c r="L10" s="18"/>
      <c r="M10" s="7"/>
      <c r="N10" s="18"/>
      <c r="O10" s="46"/>
      <c r="P10" s="47"/>
      <c r="Q10" s="46"/>
      <c r="R10" s="21"/>
      <c r="S10" s="25"/>
      <c r="T10" s="18"/>
      <c r="U10" s="18"/>
    </row>
    <row r="11" spans="1:21" ht="33.75" customHeight="1" x14ac:dyDescent="0.25">
      <c r="A11" s="42"/>
      <c r="B11" s="31"/>
      <c r="C11" s="3"/>
      <c r="D11" s="17"/>
      <c r="E11" s="3"/>
      <c r="F11" s="17"/>
      <c r="G11" s="3"/>
      <c r="H11" s="17"/>
      <c r="I11" s="3"/>
      <c r="J11" s="17"/>
      <c r="K11" s="3"/>
      <c r="L11" s="17"/>
      <c r="M11" s="3"/>
      <c r="N11" s="17"/>
      <c r="O11" s="43"/>
      <c r="P11" s="44"/>
      <c r="Q11" s="43"/>
      <c r="R11" s="20"/>
      <c r="S11" s="24"/>
      <c r="T11" s="17"/>
      <c r="U11" s="17"/>
    </row>
    <row r="12" spans="1:21" ht="33.75" customHeight="1" x14ac:dyDescent="0.25">
      <c r="A12" s="42"/>
      <c r="B12" s="32"/>
      <c r="C12" s="7"/>
      <c r="D12" s="18"/>
      <c r="E12" s="7"/>
      <c r="F12" s="18"/>
      <c r="G12" s="7"/>
      <c r="H12" s="18"/>
      <c r="I12" s="7"/>
      <c r="J12" s="18"/>
      <c r="K12" s="7"/>
      <c r="L12" s="18"/>
      <c r="M12" s="7"/>
      <c r="N12" s="18"/>
      <c r="O12" s="46"/>
      <c r="P12" s="47"/>
      <c r="Q12" s="46"/>
      <c r="R12" s="21"/>
      <c r="S12" s="25"/>
      <c r="T12" s="18"/>
      <c r="U12" s="18"/>
    </row>
    <row r="13" spans="1:21" ht="33.75" customHeight="1" x14ac:dyDescent="0.25">
      <c r="A13" s="45">
        <v>11</v>
      </c>
      <c r="B13" s="12"/>
      <c r="C13" s="3"/>
      <c r="D13" s="17"/>
      <c r="E13" s="3"/>
      <c r="F13" s="17"/>
      <c r="G13" s="3"/>
      <c r="H13" s="17"/>
      <c r="I13" s="3"/>
      <c r="J13" s="17"/>
      <c r="K13" s="3"/>
      <c r="L13" s="17"/>
      <c r="M13" s="3"/>
      <c r="N13" s="17"/>
      <c r="O13" s="43"/>
      <c r="P13" s="44"/>
      <c r="Q13" s="43"/>
      <c r="R13" s="20"/>
      <c r="S13" s="24"/>
      <c r="T13" s="17"/>
      <c r="U13" s="17"/>
    </row>
    <row r="14" spans="1:21" ht="33.75" customHeight="1" x14ac:dyDescent="0.25">
      <c r="A14" s="42">
        <v>12</v>
      </c>
      <c r="B14" s="13"/>
      <c r="C14" s="7"/>
      <c r="D14" s="18"/>
      <c r="E14" s="7"/>
      <c r="F14" s="18"/>
      <c r="G14" s="7"/>
      <c r="H14" s="18"/>
      <c r="I14" s="7"/>
      <c r="J14" s="18"/>
      <c r="K14" s="7"/>
      <c r="L14" s="18"/>
      <c r="M14" s="7"/>
      <c r="N14" s="18"/>
      <c r="O14" s="46"/>
      <c r="P14" s="47"/>
      <c r="Q14" s="46"/>
      <c r="R14" s="21"/>
      <c r="S14" s="25"/>
      <c r="T14" s="18"/>
      <c r="U14" s="18"/>
    </row>
    <row r="15" spans="1:21" ht="33.75" customHeight="1" x14ac:dyDescent="0.25">
      <c r="A15" s="42">
        <v>13</v>
      </c>
      <c r="B15" s="12"/>
      <c r="C15" s="3"/>
      <c r="D15" s="17"/>
      <c r="E15" s="3"/>
      <c r="F15" s="17"/>
      <c r="G15" s="3"/>
      <c r="H15" s="17"/>
      <c r="I15" s="3"/>
      <c r="J15" s="17"/>
      <c r="K15" s="3"/>
      <c r="L15" s="17"/>
      <c r="M15" s="3"/>
      <c r="N15" s="17"/>
      <c r="O15" s="43"/>
      <c r="P15" s="44"/>
      <c r="Q15" s="43"/>
      <c r="R15" s="20"/>
      <c r="S15" s="24"/>
      <c r="T15" s="17"/>
      <c r="U15" s="17"/>
    </row>
    <row r="16" spans="1:21" ht="33.75" customHeight="1" x14ac:dyDescent="0.25">
      <c r="A16" s="45">
        <v>14</v>
      </c>
      <c r="B16" s="32"/>
      <c r="C16" s="7"/>
      <c r="D16" s="18"/>
      <c r="E16" s="7"/>
      <c r="F16" s="18"/>
      <c r="G16" s="7"/>
      <c r="H16" s="18"/>
      <c r="I16" s="7"/>
      <c r="J16" s="18"/>
      <c r="K16" s="7"/>
      <c r="L16" s="18"/>
      <c r="M16" s="7"/>
      <c r="N16" s="18"/>
      <c r="O16" s="46"/>
      <c r="P16" s="47"/>
      <c r="Q16" s="46"/>
      <c r="R16" s="21"/>
      <c r="S16" s="25"/>
      <c r="T16" s="18"/>
      <c r="U16" s="18"/>
    </row>
    <row r="17" spans="1:21" ht="33.75" customHeight="1" x14ac:dyDescent="0.25">
      <c r="A17" s="42">
        <v>15</v>
      </c>
      <c r="B17" s="12"/>
      <c r="C17" s="3"/>
      <c r="D17" s="17"/>
      <c r="E17" s="3"/>
      <c r="F17" s="17"/>
      <c r="G17" s="3"/>
      <c r="H17" s="17"/>
      <c r="I17" s="3"/>
      <c r="J17" s="17"/>
      <c r="K17" s="3"/>
      <c r="L17" s="17"/>
      <c r="M17" s="3"/>
      <c r="N17" s="17"/>
      <c r="O17" s="43"/>
      <c r="P17" s="44"/>
      <c r="Q17" s="43"/>
      <c r="R17" s="20"/>
      <c r="S17" s="24"/>
      <c r="T17" s="17"/>
      <c r="U17" s="17"/>
    </row>
    <row r="18" spans="1:21" ht="33.75" customHeight="1" x14ac:dyDescent="0.25">
      <c r="A18" s="45"/>
      <c r="B18" s="13"/>
      <c r="C18" s="7"/>
      <c r="D18" s="18"/>
      <c r="E18" s="7"/>
      <c r="F18" s="18"/>
      <c r="G18" s="7"/>
      <c r="H18" s="18"/>
      <c r="I18" s="7"/>
      <c r="J18" s="18"/>
      <c r="K18" s="7"/>
      <c r="L18" s="18"/>
      <c r="M18" s="7"/>
      <c r="N18" s="18"/>
      <c r="O18" s="46"/>
      <c r="P18" s="18"/>
      <c r="Q18" s="46"/>
      <c r="R18" s="21"/>
      <c r="S18" s="25"/>
      <c r="T18" s="18"/>
      <c r="U18" s="18"/>
    </row>
    <row r="19" spans="1:21" ht="33.75" customHeight="1" x14ac:dyDescent="0.25">
      <c r="A19" s="48"/>
      <c r="B19" s="14"/>
      <c r="C19" s="3"/>
      <c r="D19" s="17"/>
      <c r="E19" s="3"/>
      <c r="F19" s="17"/>
      <c r="G19" s="3"/>
      <c r="H19" s="17"/>
      <c r="I19" s="3"/>
      <c r="J19" s="17"/>
      <c r="K19" s="3"/>
      <c r="L19" s="17"/>
      <c r="M19" s="3"/>
      <c r="N19" s="17"/>
      <c r="O19" s="43"/>
      <c r="P19" s="17"/>
      <c r="Q19" s="43"/>
      <c r="R19" s="20"/>
      <c r="S19" s="24"/>
      <c r="T19" s="17"/>
      <c r="U19" s="17"/>
    </row>
    <row r="20" spans="1:21" ht="33.75" customHeight="1" x14ac:dyDescent="0.25">
      <c r="A20" s="49"/>
      <c r="B20" s="15"/>
      <c r="C20" s="7"/>
      <c r="D20" s="18"/>
      <c r="E20" s="7"/>
      <c r="F20" s="18"/>
      <c r="G20" s="7"/>
      <c r="H20" s="18"/>
      <c r="I20" s="7"/>
      <c r="J20" s="18"/>
      <c r="K20" s="7"/>
      <c r="L20" s="18"/>
      <c r="M20" s="7"/>
      <c r="N20" s="18"/>
      <c r="O20" s="46"/>
      <c r="P20" s="18"/>
      <c r="Q20" s="46"/>
      <c r="R20" s="21"/>
      <c r="S20" s="25"/>
      <c r="T20" s="18"/>
      <c r="U20" s="18"/>
    </row>
    <row r="21" spans="1:21" ht="33.75" customHeight="1" x14ac:dyDescent="0.25">
      <c r="A21" s="48"/>
      <c r="B21" s="14"/>
      <c r="C21" s="3"/>
      <c r="D21" s="17"/>
      <c r="E21" s="3"/>
      <c r="F21" s="17"/>
      <c r="G21" s="3"/>
      <c r="H21" s="17"/>
      <c r="I21" s="3"/>
      <c r="J21" s="17"/>
      <c r="K21" s="3"/>
      <c r="L21" s="17"/>
      <c r="M21" s="3"/>
      <c r="N21" s="17"/>
      <c r="O21" s="43"/>
      <c r="P21" s="17"/>
      <c r="Q21" s="43"/>
      <c r="R21" s="20"/>
      <c r="S21" s="24"/>
      <c r="T21" s="17"/>
      <c r="U21" s="17"/>
    </row>
    <row r="22" spans="1:21" ht="33.75" customHeight="1" x14ac:dyDescent="0.25">
      <c r="A22" s="49"/>
      <c r="B22" s="15"/>
      <c r="C22" s="7"/>
      <c r="D22" s="18"/>
      <c r="E22" s="7"/>
      <c r="F22" s="18"/>
      <c r="G22" s="7"/>
      <c r="H22" s="18"/>
      <c r="I22" s="7"/>
      <c r="J22" s="18"/>
      <c r="K22" s="7"/>
      <c r="L22" s="18"/>
      <c r="M22" s="7"/>
      <c r="N22" s="18"/>
      <c r="O22" s="46"/>
      <c r="P22" s="18"/>
      <c r="Q22" s="46"/>
      <c r="R22" s="21"/>
      <c r="S22" s="25"/>
      <c r="T22" s="18"/>
      <c r="U22" s="18"/>
    </row>
    <row r="23" spans="1:21" ht="33.75" customHeight="1" x14ac:dyDescent="0.25">
      <c r="A23" s="48"/>
      <c r="B23" s="14"/>
      <c r="C23" s="3"/>
      <c r="D23" s="17"/>
      <c r="E23" s="3"/>
      <c r="F23" s="17"/>
      <c r="G23" s="3"/>
      <c r="H23" s="17"/>
      <c r="I23" s="3"/>
      <c r="J23" s="17"/>
      <c r="K23" s="3"/>
      <c r="L23" s="17"/>
      <c r="M23" s="3"/>
      <c r="N23" s="17"/>
      <c r="O23" s="43"/>
      <c r="P23" s="17"/>
      <c r="Q23" s="43"/>
      <c r="R23" s="20"/>
      <c r="S23" s="24"/>
      <c r="T23" s="17"/>
      <c r="U23" s="17"/>
    </row>
    <row r="24" spans="1:21" ht="33.75" customHeight="1" x14ac:dyDescent="0.25">
      <c r="A24" s="49"/>
      <c r="B24" s="15"/>
      <c r="C24" s="7"/>
      <c r="D24" s="18"/>
      <c r="E24" s="7"/>
      <c r="F24" s="18"/>
      <c r="G24" s="7"/>
      <c r="H24" s="18"/>
      <c r="I24" s="7"/>
      <c r="J24" s="18"/>
      <c r="K24" s="7"/>
      <c r="L24" s="18"/>
      <c r="M24" s="7"/>
      <c r="N24" s="18"/>
      <c r="O24" s="46"/>
      <c r="P24" s="18"/>
      <c r="Q24" s="46"/>
      <c r="R24" s="21"/>
      <c r="S24" s="25"/>
      <c r="T24" s="18"/>
      <c r="U24" s="18"/>
    </row>
    <row r="25" spans="1:21" ht="33.75" customHeight="1" x14ac:dyDescent="0.25">
      <c r="A25" s="48"/>
      <c r="B25" s="14"/>
      <c r="C25" s="3"/>
      <c r="D25" s="17"/>
      <c r="E25" s="3"/>
      <c r="F25" s="17"/>
      <c r="G25" s="3"/>
      <c r="H25" s="17"/>
      <c r="I25" s="3"/>
      <c r="J25" s="17"/>
      <c r="K25" s="3"/>
      <c r="L25" s="17"/>
      <c r="M25" s="3"/>
      <c r="N25" s="17"/>
      <c r="O25" s="43"/>
      <c r="P25" s="17"/>
      <c r="Q25" s="43"/>
      <c r="R25" s="20"/>
      <c r="S25" s="24"/>
      <c r="T25" s="17"/>
      <c r="U25" s="17"/>
    </row>
    <row r="26" spans="1:21" ht="33.75" customHeight="1" x14ac:dyDescent="0.25">
      <c r="A26" s="49"/>
      <c r="B26" s="15"/>
      <c r="C26" s="7"/>
      <c r="D26" s="18"/>
      <c r="E26" s="7"/>
      <c r="F26" s="18"/>
      <c r="G26" s="7"/>
      <c r="H26" s="18"/>
      <c r="I26" s="7"/>
      <c r="J26" s="18"/>
      <c r="K26" s="7"/>
      <c r="L26" s="18"/>
      <c r="M26" s="7"/>
      <c r="N26" s="18"/>
      <c r="O26" s="46"/>
      <c r="P26" s="18"/>
      <c r="Q26" s="46"/>
      <c r="R26" s="21"/>
      <c r="S26" s="25"/>
      <c r="T26" s="18"/>
      <c r="U26" s="18"/>
    </row>
    <row r="27" spans="1:21" ht="33.75" customHeight="1" x14ac:dyDescent="0.25">
      <c r="A27" s="48"/>
      <c r="B27" s="14"/>
      <c r="C27" s="3"/>
      <c r="D27" s="17"/>
      <c r="E27" s="3"/>
      <c r="F27" s="17"/>
      <c r="G27" s="3"/>
      <c r="H27" s="17"/>
      <c r="I27" s="3"/>
      <c r="J27" s="17"/>
      <c r="K27" s="3"/>
      <c r="L27" s="17"/>
      <c r="M27" s="3"/>
      <c r="N27" s="17"/>
      <c r="O27" s="43"/>
      <c r="P27" s="17"/>
      <c r="Q27" s="43"/>
      <c r="R27" s="20"/>
      <c r="S27" s="24"/>
      <c r="T27" s="17"/>
      <c r="U27" s="17"/>
    </row>
    <row r="28" spans="1:21" ht="33.75" customHeight="1" x14ac:dyDescent="0.25">
      <c r="A28" s="50"/>
      <c r="B28" s="8"/>
      <c r="C28" s="7"/>
      <c r="D28" s="18"/>
      <c r="E28" s="7"/>
      <c r="F28" s="18"/>
      <c r="G28" s="7"/>
      <c r="H28" s="18"/>
      <c r="I28" s="7"/>
      <c r="J28" s="18"/>
      <c r="K28" s="7"/>
      <c r="L28" s="18"/>
      <c r="M28" s="7"/>
      <c r="N28" s="18"/>
      <c r="O28" s="46"/>
      <c r="P28" s="18"/>
      <c r="Q28" s="46"/>
      <c r="R28" s="21"/>
      <c r="S28" s="25"/>
      <c r="T28" s="18"/>
      <c r="U28" s="18"/>
    </row>
    <row r="29" spans="1:21" ht="33.75" customHeight="1" x14ac:dyDescent="0.25">
      <c r="A29" s="51"/>
      <c r="B29" s="2"/>
      <c r="C29" s="3"/>
      <c r="D29" s="17"/>
      <c r="E29" s="3"/>
      <c r="F29" s="17"/>
      <c r="G29" s="3"/>
      <c r="H29" s="17"/>
      <c r="I29" s="3"/>
      <c r="J29" s="17"/>
      <c r="K29" s="3"/>
      <c r="L29" s="17"/>
      <c r="M29" s="3"/>
      <c r="N29" s="17"/>
      <c r="O29" s="43"/>
      <c r="P29" s="17"/>
      <c r="Q29" s="43"/>
      <c r="R29" s="20"/>
      <c r="S29" s="24"/>
      <c r="T29" s="17"/>
      <c r="U29" s="17"/>
    </row>
    <row r="30" spans="1:21" ht="33.75" customHeight="1" x14ac:dyDescent="0.25">
      <c r="A30" s="50"/>
      <c r="B30" s="8"/>
      <c r="C30" s="7"/>
      <c r="D30" s="18"/>
      <c r="E30" s="7"/>
      <c r="F30" s="18"/>
      <c r="G30" s="7"/>
      <c r="H30" s="18"/>
      <c r="I30" s="7"/>
      <c r="J30" s="18"/>
      <c r="K30" s="7"/>
      <c r="L30" s="18"/>
      <c r="M30" s="7"/>
      <c r="N30" s="18"/>
      <c r="O30" s="46"/>
      <c r="P30" s="18"/>
      <c r="Q30" s="46"/>
      <c r="R30" s="21"/>
      <c r="S30" s="25"/>
      <c r="T30" s="18"/>
      <c r="U30" s="18"/>
    </row>
    <row r="31" spans="1:21" ht="33.75" customHeight="1" x14ac:dyDescent="0.25">
      <c r="A31" s="51"/>
      <c r="B31" s="2"/>
      <c r="C31" s="3"/>
      <c r="D31" s="17"/>
      <c r="E31" s="3"/>
      <c r="F31" s="17"/>
      <c r="G31" s="3"/>
      <c r="H31" s="17"/>
      <c r="I31" s="3"/>
      <c r="J31" s="17"/>
      <c r="K31" s="3"/>
      <c r="L31" s="17"/>
      <c r="M31" s="3"/>
      <c r="N31" s="17"/>
      <c r="O31" s="43"/>
      <c r="P31" s="17"/>
      <c r="Q31" s="43"/>
      <c r="R31" s="20"/>
      <c r="S31" s="24"/>
      <c r="T31" s="17"/>
      <c r="U31" s="17"/>
    </row>
    <row r="32" spans="1:21" ht="33.75" customHeight="1" x14ac:dyDescent="0.25">
      <c r="A32" s="50"/>
      <c r="B32" s="8"/>
      <c r="C32" s="7"/>
      <c r="D32" s="18"/>
      <c r="E32" s="7"/>
      <c r="F32" s="18"/>
      <c r="G32" s="7"/>
      <c r="H32" s="18"/>
      <c r="I32" s="7"/>
      <c r="J32" s="18"/>
      <c r="K32" s="7"/>
      <c r="L32" s="18"/>
      <c r="M32" s="7"/>
      <c r="N32" s="18"/>
      <c r="O32" s="46"/>
      <c r="P32" s="18"/>
      <c r="Q32" s="46"/>
      <c r="R32" s="21"/>
      <c r="S32" s="25"/>
      <c r="T32" s="18"/>
      <c r="U32" s="18"/>
    </row>
    <row r="33" spans="1:21" ht="33.75" customHeight="1" x14ac:dyDescent="0.25">
      <c r="A33" s="52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33.75" customHeight="1" x14ac:dyDescent="0.25">
      <c r="A34" s="52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33.75" customHeight="1" x14ac:dyDescent="0.25">
      <c r="A35" s="52"/>
      <c r="B35" s="9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33.75" customHeight="1" x14ac:dyDescent="0.25">
      <c r="A36" s="52"/>
      <c r="B36" s="9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33.75" customHeight="1" x14ac:dyDescent="0.25">
      <c r="A37" s="52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33.75" customHeight="1" x14ac:dyDescent="0.25">
      <c r="A38" s="52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33.75" customHeight="1" x14ac:dyDescent="0.25">
      <c r="A39" s="52"/>
      <c r="B39" s="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33.75" customHeight="1" x14ac:dyDescent="0.25">
      <c r="A40" s="52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ht="33.75" customHeight="1" x14ac:dyDescent="0.25">
      <c r="A41" s="52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</sheetData>
  <pageMargins left="0.23622047244094491" right="0.23622047244094491" top="0.23622047244094491" bottom="0.35433070866141736" header="0.15748031496062992" footer="0.1968503937007874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4</vt:i4>
      </vt:variant>
    </vt:vector>
  </HeadingPairs>
  <TitlesOfParts>
    <vt:vector size="15" baseType="lpstr">
      <vt:lpstr>2024</vt:lpstr>
      <vt:lpstr>Termine</vt:lpstr>
      <vt:lpstr>2023</vt:lpstr>
      <vt:lpstr>12h Quiz</vt:lpstr>
      <vt:lpstr>Termine23</vt:lpstr>
      <vt:lpstr>Vorlage</vt:lpstr>
      <vt:lpstr>Termine22</vt:lpstr>
      <vt:lpstr>2022</vt:lpstr>
      <vt:lpstr>2021</vt:lpstr>
      <vt:lpstr>2019</vt:lpstr>
      <vt:lpstr>Vorlage7</vt:lpstr>
      <vt:lpstr>Vorlage!Druckbereich</vt:lpstr>
      <vt:lpstr>Vorlage7!Druckbereich</vt:lpstr>
      <vt:lpstr>Vorlage!Drucktitel</vt:lpstr>
      <vt:lpstr>Vorlage7!Drucktitel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2024-11-20T19:05:25Z</dcterms:modified>
  <cp:category/>
  <cp:contentStatus/>
</cp:coreProperties>
</file>