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2694" documentId="14_{62F12A09-33BE-4A0D-80B7-2767BA6ECF13}" xr6:coauthVersionLast="47" xr6:coauthVersionMax="47" xr10:uidLastSave="{439CD9C8-C7FC-4527-9549-9269F30F516E}"/>
  <bookViews>
    <workbookView xWindow="28680" yWindow="-120" windowWidth="19440" windowHeight="15000" xr2:uid="{00000000-000D-0000-FFFF-FFFF00000000}"/>
  </bookViews>
  <sheets>
    <sheet name="2024" sheetId="18" r:id="rId1"/>
    <sheet name="Termine" sheetId="17" r:id="rId2"/>
    <sheet name="2023" sheetId="15" r:id="rId3"/>
    <sheet name="12h Quiz" sheetId="20" r:id="rId4"/>
    <sheet name="Termine23" sheetId="14" r:id="rId5"/>
    <sheet name="Vorlage" sheetId="13" r:id="rId6"/>
    <sheet name="Termine22" sheetId="9" r:id="rId7"/>
    <sheet name="2022" sheetId="10" r:id="rId8"/>
    <sheet name="2021" sheetId="1" r:id="rId9"/>
    <sheet name="2019" sheetId="4" r:id="rId10"/>
    <sheet name="Vorlage7" sheetId="11" r:id="rId11"/>
  </sheets>
  <definedNames>
    <definedName name="_xlnm._FilterDatabase" localSheetId="3" hidden="1">'12h Quiz'!$A$1:$O$21</definedName>
    <definedName name="_xlnm.Print_Area" localSheetId="5">Vorlage!$A$1:$O$49</definedName>
    <definedName name="_xlnm.Print_Area" localSheetId="10">Vorlage7!$A$1:$U$32</definedName>
    <definedName name="_xlnm.Print_Titles" localSheetId="5">Vorlage!$1:$1</definedName>
    <definedName name="_xlnm.Print_Titles" localSheetId="10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2" i="18" l="1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Z202" i="18"/>
  <c r="AA202" i="18"/>
  <c r="AB202" i="18"/>
  <c r="AC202" i="18"/>
  <c r="AD202" i="18"/>
  <c r="AE202" i="18"/>
  <c r="AF202" i="18"/>
  <c r="E202" i="18"/>
  <c r="C74" i="18"/>
  <c r="D74" i="18"/>
  <c r="C73" i="18"/>
  <c r="D73" i="18"/>
  <c r="C149" i="18"/>
  <c r="D149" i="18"/>
  <c r="C66" i="18"/>
  <c r="D66" i="18"/>
  <c r="C56" i="18"/>
  <c r="D56" i="18"/>
  <c r="C2" i="18"/>
  <c r="C3" i="18"/>
  <c r="C5" i="18"/>
  <c r="C4" i="18"/>
  <c r="C6" i="18"/>
  <c r="C7" i="18"/>
  <c r="C8" i="18"/>
  <c r="C9" i="18"/>
  <c r="C10" i="18"/>
  <c r="C11" i="18"/>
  <c r="C13" i="18"/>
  <c r="C12" i="18"/>
  <c r="C14" i="18"/>
  <c r="C15" i="18"/>
  <c r="C16" i="18"/>
  <c r="C17" i="18"/>
  <c r="C19" i="18"/>
  <c r="C20" i="18"/>
  <c r="C18" i="18"/>
  <c r="C22" i="18"/>
  <c r="C21" i="18"/>
  <c r="C24" i="18"/>
  <c r="C25" i="18"/>
  <c r="C27" i="18"/>
  <c r="C28" i="18"/>
  <c r="C29" i="18"/>
  <c r="C30" i="18"/>
  <c r="C31" i="18"/>
  <c r="C32" i="18"/>
  <c r="C34" i="18"/>
  <c r="C23" i="18"/>
  <c r="C26" i="18"/>
  <c r="C37" i="18"/>
  <c r="C38" i="18"/>
  <c r="C39" i="18"/>
  <c r="C40" i="18"/>
  <c r="C41" i="18"/>
  <c r="C42" i="18"/>
  <c r="C33" i="18"/>
  <c r="C43" i="18"/>
  <c r="C45" i="18"/>
  <c r="C46" i="18"/>
  <c r="C47" i="18"/>
  <c r="C48" i="18"/>
  <c r="C49" i="18"/>
  <c r="C50" i="18"/>
  <c r="C51" i="18"/>
  <c r="C52" i="18"/>
  <c r="C53" i="18"/>
  <c r="C54" i="18"/>
  <c r="C55" i="18"/>
  <c r="C57" i="18"/>
  <c r="C58" i="18"/>
  <c r="C59" i="18"/>
  <c r="C60" i="18"/>
  <c r="C61" i="18"/>
  <c r="C62" i="18"/>
  <c r="C63" i="18"/>
  <c r="C64" i="18"/>
  <c r="C36" i="18"/>
  <c r="C67" i="18"/>
  <c r="C68" i="18"/>
  <c r="C69" i="18"/>
  <c r="C70" i="18"/>
  <c r="C71" i="18"/>
  <c r="C72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35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44" i="18"/>
  <c r="C141" i="18"/>
  <c r="C142" i="18"/>
  <c r="C143" i="18"/>
  <c r="C144" i="18"/>
  <c r="C145" i="18"/>
  <c r="C146" i="18"/>
  <c r="C147" i="18"/>
  <c r="C148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65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D2" i="18"/>
  <c r="D3" i="18"/>
  <c r="D5" i="18"/>
  <c r="D4" i="18"/>
  <c r="D6" i="18"/>
  <c r="D7" i="18"/>
  <c r="D8" i="18"/>
  <c r="D9" i="18"/>
  <c r="D10" i="18"/>
  <c r="D11" i="18"/>
  <c r="D13" i="18"/>
  <c r="D12" i="18"/>
  <c r="D14" i="18"/>
  <c r="D15" i="18"/>
  <c r="D16" i="18"/>
  <c r="D17" i="18"/>
  <c r="D19" i="18"/>
  <c r="D20" i="18"/>
  <c r="D18" i="18"/>
  <c r="D22" i="18"/>
  <c r="D21" i="18"/>
  <c r="D24" i="18"/>
  <c r="D25" i="18"/>
  <c r="D27" i="18"/>
  <c r="D28" i="18"/>
  <c r="D29" i="18"/>
  <c r="D30" i="18"/>
  <c r="D31" i="18"/>
  <c r="D32" i="18"/>
  <c r="D34" i="18"/>
  <c r="D23" i="18"/>
  <c r="D26" i="18"/>
  <c r="D37" i="18"/>
  <c r="D38" i="18"/>
  <c r="D39" i="18"/>
  <c r="D40" i="18"/>
  <c r="D41" i="18"/>
  <c r="D42" i="18"/>
  <c r="D33" i="18"/>
  <c r="D43" i="18"/>
  <c r="D45" i="18"/>
  <c r="D46" i="18"/>
  <c r="D47" i="18"/>
  <c r="D48" i="18"/>
  <c r="D49" i="18"/>
  <c r="D50" i="18"/>
  <c r="D51" i="18"/>
  <c r="D52" i="18"/>
  <c r="D53" i="18"/>
  <c r="D54" i="18"/>
  <c r="D55" i="18"/>
  <c r="D57" i="18"/>
  <c r="D58" i="18"/>
  <c r="D59" i="18"/>
  <c r="D60" i="18"/>
  <c r="D61" i="18"/>
  <c r="D62" i="18"/>
  <c r="D63" i="18"/>
  <c r="D64" i="18"/>
  <c r="D36" i="18"/>
  <c r="D67" i="18"/>
  <c r="D68" i="18"/>
  <c r="D69" i="18"/>
  <c r="D70" i="18"/>
  <c r="D71" i="18"/>
  <c r="D72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35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44" i="18"/>
  <c r="D141" i="18"/>
  <c r="D142" i="18"/>
  <c r="D143" i="18"/>
  <c r="D144" i="18"/>
  <c r="D145" i="18"/>
  <c r="D146" i="18"/>
  <c r="D147" i="18"/>
  <c r="D148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65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C2" i="20"/>
  <c r="C3" i="20"/>
  <c r="C4" i="20"/>
  <c r="B4" i="20" s="1"/>
  <c r="C5" i="20"/>
  <c r="B7" i="20" s="1"/>
  <c r="C6" i="20"/>
  <c r="C7" i="20"/>
  <c r="C8" i="20"/>
  <c r="B8" i="20" s="1"/>
  <c r="C9" i="20"/>
  <c r="C10" i="20"/>
  <c r="C11" i="20"/>
  <c r="C12" i="20"/>
  <c r="C13" i="20"/>
  <c r="C14" i="20"/>
  <c r="C15" i="20"/>
  <c r="C16" i="20"/>
  <c r="B16" i="20" s="1"/>
  <c r="C17" i="20"/>
  <c r="C18" i="20"/>
  <c r="C19" i="20"/>
  <c r="C20" i="20"/>
  <c r="C21" i="20"/>
  <c r="B21" i="20" s="1"/>
  <c r="Y23" i="20"/>
  <c r="X23" i="20"/>
  <c r="W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B18" i="20"/>
  <c r="B9" i="20"/>
  <c r="B5" i="20"/>
  <c r="B6" i="20" l="1"/>
  <c r="B20" i="20"/>
  <c r="B14" i="20"/>
  <c r="B15" i="20"/>
  <c r="B12" i="20"/>
  <c r="B3" i="20"/>
  <c r="B2" i="20"/>
  <c r="B19" i="20"/>
  <c r="B13" i="20"/>
  <c r="B17" i="20"/>
  <c r="B11" i="20"/>
  <c r="E263" i="15"/>
  <c r="C258" i="15"/>
  <c r="D258" i="15"/>
  <c r="C257" i="15"/>
  <c r="D257" i="15"/>
  <c r="C147" i="15"/>
  <c r="D147" i="15"/>
  <c r="C112" i="15"/>
  <c r="D112" i="15"/>
  <c r="C76" i="15"/>
  <c r="D76" i="15"/>
  <c r="C50" i="15"/>
  <c r="D50" i="15"/>
  <c r="C2" i="15"/>
  <c r="C3" i="15"/>
  <c r="C4" i="15"/>
  <c r="C5" i="15"/>
  <c r="C6" i="15"/>
  <c r="C8" i="15"/>
  <c r="C7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4" i="15"/>
  <c r="C25" i="15"/>
  <c r="C26" i="15"/>
  <c r="C23" i="15"/>
  <c r="C29" i="15"/>
  <c r="C30" i="15"/>
  <c r="C31" i="15"/>
  <c r="C28" i="15"/>
  <c r="C27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9" i="15"/>
  <c r="C260" i="15"/>
  <c r="C261" i="15"/>
  <c r="D2" i="15"/>
  <c r="D3" i="15"/>
  <c r="D4" i="15"/>
  <c r="D5" i="15"/>
  <c r="D6" i="15"/>
  <c r="D8" i="15"/>
  <c r="D7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4" i="15"/>
  <c r="D25" i="15"/>
  <c r="D26" i="15"/>
  <c r="D23" i="15"/>
  <c r="D29" i="15"/>
  <c r="D30" i="15"/>
  <c r="D31" i="15"/>
  <c r="D28" i="15"/>
  <c r="D27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9" i="15"/>
  <c r="D260" i="15"/>
  <c r="D261" i="15"/>
  <c r="B71" i="17"/>
  <c r="B69" i="14"/>
  <c r="B70" i="17"/>
  <c r="B69" i="17"/>
  <c r="B68" i="17"/>
  <c r="B67" i="17"/>
  <c r="B66" i="17"/>
  <c r="B65" i="17"/>
  <c r="B64" i="17"/>
  <c r="B63" i="17"/>
  <c r="B63" i="14"/>
  <c r="B64" i="14"/>
  <c r="B65" i="14"/>
  <c r="B67" i="14"/>
  <c r="B68" i="14"/>
  <c r="B70" i="14"/>
  <c r="B66" i="14"/>
  <c r="B62" i="14"/>
  <c r="C202" i="18" l="1"/>
  <c r="F263" i="15"/>
  <c r="G263" i="15"/>
  <c r="H263" i="15"/>
  <c r="I263" i="15"/>
  <c r="AF263" i="15"/>
  <c r="AG263" i="15"/>
  <c r="AH263" i="15"/>
  <c r="AI263" i="15"/>
  <c r="AJ263" i="15"/>
  <c r="AK263" i="15"/>
  <c r="AL263" i="15"/>
  <c r="AM263" i="15"/>
  <c r="AN263" i="15"/>
  <c r="AO263" i="15"/>
  <c r="AP263" i="15"/>
  <c r="AQ263" i="15"/>
  <c r="AR263" i="15"/>
  <c r="AS263" i="15"/>
  <c r="AT263" i="15"/>
  <c r="AU263" i="15"/>
  <c r="AV263" i="15"/>
  <c r="AW263" i="15"/>
  <c r="AX263" i="15"/>
  <c r="AY263" i="15"/>
  <c r="AZ263" i="15"/>
  <c r="BA263" i="15"/>
  <c r="K263" i="15"/>
  <c r="L263" i="15"/>
  <c r="M263" i="15"/>
  <c r="N263" i="15"/>
  <c r="O263" i="15"/>
  <c r="P263" i="15"/>
  <c r="Q263" i="15"/>
  <c r="R263" i="15"/>
  <c r="S263" i="15"/>
  <c r="T263" i="15"/>
  <c r="U263" i="15"/>
  <c r="V263" i="15"/>
  <c r="W263" i="15"/>
  <c r="X263" i="15"/>
  <c r="Y263" i="15"/>
  <c r="Z263" i="15"/>
  <c r="AA263" i="15"/>
  <c r="AB263" i="15"/>
  <c r="AC263" i="15"/>
  <c r="AD263" i="15"/>
  <c r="AE263" i="15"/>
  <c r="J263" i="15"/>
  <c r="C263" i="15" l="1"/>
  <c r="C2" i="10" l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F52" i="9" l="1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5" i="9"/>
  <c r="F14" i="9"/>
  <c r="F13" i="9"/>
  <c r="F12" i="9"/>
  <c r="F11" i="9"/>
  <c r="F10" i="9"/>
  <c r="F9" i="9"/>
  <c r="F8" i="9"/>
  <c r="F7" i="9"/>
  <c r="F6" i="9"/>
  <c r="F5" i="9"/>
  <c r="F4" i="9"/>
  <c r="F2" i="9"/>
  <c r="E207" i="10" l="1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F207" i="10"/>
  <c r="E50" i="9" l="1"/>
  <c r="E49" i="9"/>
  <c r="E48" i="9"/>
  <c r="E47" i="9"/>
  <c r="E46" i="9"/>
  <c r="E45" i="9"/>
  <c r="E44" i="9"/>
  <c r="E43" i="9"/>
  <c r="E42" i="9"/>
  <c r="E41" i="9"/>
  <c r="E40" i="9"/>
  <c r="E39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5" i="9"/>
  <c r="E4" i="9"/>
  <c r="E2" i="9"/>
  <c r="D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<sst xmlns="http://schemas.openxmlformats.org/spreadsheetml/2006/main" count="1767" uniqueCount="1294">
  <si>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</si>
  <si>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</si>
  <si>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</si>
  <si>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</si>
  <si>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</si>
  <si>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</si>
  <si>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</si>
  <si>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</si>
  <si>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</si>
  <si>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</si>
  <si>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</si>
  <si>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</si>
  <si>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</si>
  <si>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</si>
  <si>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</si>
  <si>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</si>
  <si>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</si>
  <si>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</si>
  <si>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</si>
  <si>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</si>
  <si>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</si>
  <si>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</si>
  <si>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</si>
  <si>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</si>
  <si>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</si>
  <si>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</si>
  <si>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</si>
  <si>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</si>
  <si>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</si>
  <si>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</si>
  <si>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</si>
  <si>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</si>
  <si>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</si>
  <si>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</si>
  <si>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</si>
  <si>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</si>
  <si>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</si>
  <si>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</si>
  <si>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</si>
  <si>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</si>
  <si>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</si>
  <si>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</si>
  <si>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</si>
  <si>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</si>
  <si>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</si>
  <si>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</si>
  <si>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</si>
  <si>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</si>
  <si>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</si>
  <si>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</si>
  <si>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</si>
  <si>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</si>
  <si>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</si>
  <si>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</si>
  <si>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</si>
  <si>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</si>
  <si>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</si>
  <si>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</si>
  <si>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</si>
  <si>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</si>
  <si>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</si>
  <si>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</si>
  <si>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</si>
  <si>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</si>
  <si>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</si>
  <si>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</si>
  <si>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</si>
  <si>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</si>
  <si>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</si>
  <si>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</si>
  <si>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</si>
  <si>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</si>
  <si>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</si>
  <si>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</si>
  <si>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</si>
  <si>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</si>
  <si>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</si>
  <si>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</si>
  <si>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</si>
  <si>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</si>
  <si>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</si>
  <si>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</si>
  <si>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</si>
  <si>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</si>
  <si>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</si>
  <si>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</si>
  <si>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</si>
  <si>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</si>
  <si>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</si>
  <si>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</si>
  <si>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</si>
  <si>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</si>
  <si>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</si>
  <si>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</si>
  <si>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</si>
  <si>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</si>
  <si>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</si>
  <si>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</si>
  <si>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</si>
  <si>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</si>
  <si>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</si>
  <si>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</si>
  <si>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</si>
  <si>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</si>
  <si>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</si>
  <si>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</si>
  <si>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</si>
  <si>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</si>
  <si>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</si>
  <si>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</si>
  <si>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</si>
  <si>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</si>
  <si>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</si>
  <si>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</si>
  <si>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</si>
  <si>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</si>
  <si>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</si>
  <si>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</si>
  <si>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</si>
  <si>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</si>
  <si>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</si>
  <si>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</si>
  <si>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</si>
  <si>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</si>
  <si>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</si>
  <si>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</si>
  <si>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</si>
  <si>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</si>
  <si>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</si>
  <si>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</si>
  <si>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</si>
  <si>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</si>
  <si>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</si>
  <si>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</si>
  <si>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</si>
  <si>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</si>
  <si>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</si>
  <si>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</si>
  <si>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</si>
  <si>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</si>
  <si>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</si>
  <si>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</si>
  <si>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</si>
  <si>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</si>
  <si>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</si>
  <si>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</si>
  <si>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</si>
  <si>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</si>
  <si>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</si>
  <si>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</si>
  <si>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</si>
  <si>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</si>
  <si>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</si>
  <si>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</si>
  <si>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</si>
  <si>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</si>
  <si>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</si>
  <si>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</si>
  <si>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</si>
  <si>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</si>
  <si>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</si>
  <si>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</si>
  <si>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</si>
  <si>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</si>
  <si>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</si>
  <si>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</si>
  <si>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</si>
  <si>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</si>
  <si>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</si>
  <si>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</si>
  <si>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</si>
  <si>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</si>
  <si>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</si>
  <si>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</si>
  <si>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</si>
  <si>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</si>
  <si>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</si>
  <si>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</si>
  <si>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</si>
  <si>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</si>
  <si>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</si>
  <si>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</si>
  <si>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</si>
  <si>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</si>
  <si>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</si>
  <si>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</si>
  <si>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</si>
  <si>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</si>
  <si>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</si>
  <si>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</si>
  <si>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</si>
  <si>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</si>
  <si>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</si>
  <si>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</si>
  <si>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</si>
  <si>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</si>
  <si>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</si>
  <si>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</si>
  <si>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</si>
  <si>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</si>
  <si>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</si>
  <si>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</si>
  <si>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</si>
  <si>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</si>
  <si>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</si>
  <si>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</si>
  <si>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</si>
  <si>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</si>
  <si>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</si>
  <si>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</si>
  <si>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</si>
  <si>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</si>
  <si>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</si>
  <si>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</si>
  <si>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</si>
  <si>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</si>
  <si>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</si>
  <si>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</si>
  <si>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</si>
  <si>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</si>
  <si>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</si>
  <si>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</si>
  <si>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</si>
  <si>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</si>
  <si>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</si>
  <si>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</si>
  <si>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</si>
  <si>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</si>
  <si>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</si>
  <si>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</si>
  <si>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</si>
  <si>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</si>
  <si>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</si>
  <si>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</si>
  <si>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</si>
  <si>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</si>
  <si>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</si>
  <si>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</si>
  <si>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</si>
  <si>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</si>
  <si>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</si>
  <si>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</si>
  <si>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</si>
  <si>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</si>
  <si>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</si>
  <si>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</si>
  <si>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</si>
  <si>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</si>
  <si>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</si>
  <si>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</si>
  <si>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</si>
  <si>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</si>
  <si>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</si>
  <si>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</si>
  <si>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</si>
  <si>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</si>
  <si>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</si>
  <si>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</si>
  <si>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</si>
  <si>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</si>
  <si>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</si>
  <si>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</si>
  <si>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</si>
  <si>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</si>
  <si>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</si>
  <si>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</si>
  <si>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</si>
  <si>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</si>
  <si>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</si>
  <si>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</si>
  <si>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</si>
  <si>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</si>
  <si>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</si>
  <si>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</si>
  <si>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</si>
  <si>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</si>
  <si>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</si>
  <si>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</si>
  <si>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</si>
  <si>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</si>
  <si>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</si>
  <si>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</si>
  <si>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</si>
  <si>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</si>
  <si>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</si>
  <si>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</si>
  <si>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</si>
  <si>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</si>
  <si>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</si>
  <si>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</si>
  <si>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</si>
  <si>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</si>
  <si>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</si>
  <si>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</si>
  <si>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</si>
  <si>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</si>
  <si>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</si>
  <si>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</si>
  <si>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</si>
  <si>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</si>
  <si>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</si>
  <si>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</si>
  <si>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</si>
  <si>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</si>
  <si>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</si>
  <si>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</si>
  <si>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</si>
  <si>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</si>
  <si>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</si>
  <si>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</si>
  <si>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</si>
  <si>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</si>
  <si>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</si>
  <si>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</si>
  <si>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</si>
  <si>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</si>
  <si>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</si>
  <si>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</si>
  <si>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</si>
  <si>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</si>
  <si>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</si>
  <si>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</si>
  <si>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</si>
  <si>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</si>
  <si>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</si>
  <si>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</si>
  <si>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</si>
  <si>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</si>
  <si>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</si>
  <si>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</si>
  <si>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</si>
  <si>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</si>
  <si>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</si>
  <si>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</si>
  <si>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</si>
  <si>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</si>
  <si>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</si>
  <si>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</si>
  <si>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</si>
  <si>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</si>
  <si>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</si>
  <si>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</si>
  <si>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</si>
  <si>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</si>
  <si>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</si>
  <si>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</si>
  <si>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</si>
  <si>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</si>
  <si>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</si>
  <si>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</si>
  <si>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</si>
  <si>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</si>
  <si>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</si>
  <si>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</si>
  <si>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</si>
  <si>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</si>
  <si>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</si>
  <si>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</si>
  <si>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</si>
  <si>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</si>
  <si>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</si>
  <si>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</si>
  <si>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</si>
  <si>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</si>
  <si>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</si>
  <si>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</si>
  <si>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</si>
  <si>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</si>
  <si>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</si>
  <si>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</si>
  <si>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</si>
  <si>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</si>
  <si>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</si>
  <si>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</si>
  <si>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</si>
  <si>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</si>
  <si>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</si>
  <si>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</si>
  <si>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</si>
  <si>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</si>
  <si>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</si>
  <si>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</si>
  <si>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</si>
  <si>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</si>
  <si>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</si>
  <si>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</si>
  <si>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</si>
  <si>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</si>
  <si>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</si>
  <si>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</si>
  <si>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</si>
  <si>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</si>
  <si>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</si>
  <si>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</si>
  <si>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</si>
  <si>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</si>
  <si>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</si>
  <si>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</si>
  <si>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</si>
  <si>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</si>
  <si>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</si>
  <si>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</si>
  <si>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</si>
  <si>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</si>
  <si>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</si>
  <si>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</si>
  <si>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</si>
  <si>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</si>
  <si>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</si>
  <si>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</si>
  <si>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</si>
  <si>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</si>
  <si>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</si>
  <si>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</si>
  <si>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</si>
  <si>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</si>
  <si>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</si>
  <si>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</si>
  <si>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</si>
  <si>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</si>
  <si>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</si>
  <si>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</si>
  <si>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</si>
  <si>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</si>
  <si>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</si>
  <si>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</si>
  <si>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</si>
  <si>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</si>
  <si>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</si>
  <si>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</si>
  <si>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</si>
  <si>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</si>
  <si>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</si>
  <si>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</si>
  <si>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</si>
  <si>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</si>
  <si>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</si>
  <si>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</si>
  <si>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</si>
  <si>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</si>
  <si>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</si>
  <si>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</si>
  <si>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</si>
  <si>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</si>
  <si>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</si>
  <si>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</si>
  <si>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</si>
  <si>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</si>
  <si>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</si>
  <si>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</si>
  <si>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</si>
  <si>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</si>
  <si>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</si>
  <si>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</si>
  <si>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</si>
  <si>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</si>
  <si>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</si>
  <si>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</si>
  <si>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</si>
  <si>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</si>
  <si>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</si>
  <si>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</si>
  <si>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</si>
  <si>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</si>
  <si>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</si>
  <si>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</si>
  <si>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</si>
  <si>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</si>
  <si>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</si>
  <si>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</si>
  <si>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</si>
  <si>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</si>
  <si>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</si>
  <si>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</si>
  <si>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</si>
  <si>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</si>
  <si>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</si>
  <si>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</si>
  <si>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</si>
  <si>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</si>
  <si>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</si>
  <si>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</si>
  <si>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</si>
  <si>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</si>
  <si>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</si>
  <si>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</si>
  <si>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</si>
  <si>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</si>
  <si>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</si>
  <si>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</si>
  <si>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</si>
  <si>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</si>
  <si>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</si>
  <si>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</si>
  <si>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</si>
  <si>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</si>
  <si>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</si>
  <si>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</si>
  <si>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</si>
  <si>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</si>
  <si>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</si>
  <si>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</si>
  <si>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</si>
  <si>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</si>
  <si>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</si>
  <si>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</si>
  <si>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</si>
  <si>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</si>
  <si>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</si>
  <si>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</si>
  <si>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</si>
  <si>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</si>
  <si>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</si>
  <si>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</si>
  <si>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</si>
  <si>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</si>
  <si>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</si>
  <si>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</si>
  <si>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</si>
  <si>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</si>
  <si>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</si>
  <si>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</si>
  <si>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</si>
  <si>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</si>
  <si>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</si>
  <si>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</si>
  <si>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</si>
  <si>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</si>
  <si>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</si>
  <si>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</si>
  <si>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</si>
  <si>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</si>
  <si>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</si>
  <si>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</si>
  <si>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</si>
  <si>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</si>
  <si>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</si>
  <si>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</si>
  <si>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</si>
  <si>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</si>
  <si>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</si>
  <si>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</si>
  <si>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</si>
  <si>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</si>
  <si>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</si>
  <si>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</si>
  <si>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</si>
  <si>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</si>
  <si>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</si>
  <si>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</si>
  <si>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</si>
  <si>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</si>
  <si>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</si>
  <si>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Betriebsferien - kein Quiz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</si>
  <si>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</si>
  <si>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</si>
  <si>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</si>
  <si>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</si>
  <si>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</si>
  <si>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</si>
  <si>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</si>
  <si>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</si>
  <si>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</si>
  <si>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</si>
  <si>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</si>
  <si>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</si>
  <si>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</si>
  <si>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</si>
  <si>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</si>
  <si>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Sneaky Little Basterds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</si>
  <si>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</si>
  <si>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</si>
  <si>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</si>
  <si>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</si>
  <si>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</si>
  <si>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</si>
  <si>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</si>
  <si>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</si>
  <si>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</si>
  <si>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</si>
  <si>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St. Paricks Day Special</t>
  </si>
  <si>
    <t>Leonhard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</si>
  <si>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</si>
  <si>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</si>
  <si>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</si>
  <si>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</si>
  <si>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</si>
  <si>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</si>
  <si>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</si>
  <si>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</si>
  <si>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</si>
  <si>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</si>
  <si>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</si>
  <si>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</si>
  <si>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</si>
  <si>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</si>
  <si>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</si>
  <si>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</si>
  <si>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</si>
  <si>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Flo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</si>
  <si>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</si>
  <si>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</si>
  <si>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</si>
  <si>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</si>
  <si>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</si>
  <si>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</si>
  <si>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</si>
  <si>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</si>
  <si>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</si>
  <si>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</si>
  <si>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</si>
  <si>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</si>
  <si>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</si>
  <si>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</si>
  <si>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</si>
  <si>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</si>
  <si>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</si>
  <si>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kein Quiz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</si>
  <si>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</si>
  <si>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</si>
  <si>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</si>
  <si>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</si>
  <si>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</si>
  <si>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</si>
  <si>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</si>
  <si>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</si>
  <si>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</si>
  <si>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</si>
  <si>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</si>
  <si>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</si>
  <si>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</si>
  <si>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</si>
  <si>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</si>
  <si>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Conquiztadoren</t>
  </si>
  <si>
    <t>Quizkrieg Bop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</si>
  <si>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</si>
  <si>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</si>
  <si>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</si>
  <si>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</si>
  <si>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</si>
  <si>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</si>
  <si>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</si>
  <si>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</si>
  <si>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</si>
  <si>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</si>
  <si>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</si>
  <si>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</si>
  <si>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</si>
  <si>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</si>
  <si>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</si>
  <si>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</si>
  <si>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</si>
  <si>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</si>
  <si>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</si>
  <si>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</si>
  <si>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</si>
  <si>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</si>
  <si>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</si>
  <si>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</si>
  <si>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</si>
  <si>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</si>
  <si>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</si>
  <si>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</si>
  <si>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</si>
  <si>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</si>
  <si>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</si>
  <si>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</si>
  <si>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</si>
  <si>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</si>
  <si>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Mir häns quizzed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</si>
  <si>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</si>
  <si>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</si>
  <si>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</si>
  <si>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</si>
  <si>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</si>
  <si>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</si>
  <si>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</si>
  <si>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</si>
  <si>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</si>
  <si>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</si>
  <si>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</si>
  <si>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</si>
  <si>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Jo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</si>
  <si>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</si>
  <si>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</si>
  <si>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</si>
  <si>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</si>
  <si>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</si>
  <si>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</si>
  <si>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</si>
  <si>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</si>
  <si>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</si>
  <si>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</si>
  <si>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</si>
  <si>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</si>
  <si>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</si>
  <si>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</si>
  <si>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</si>
  <si>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</si>
  <si>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</si>
  <si>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</si>
  <si>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</si>
  <si>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</si>
  <si>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</si>
  <si>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</si>
  <si>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</si>
  <si>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</si>
  <si>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</si>
  <si>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</si>
  <si>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</si>
  <si>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</si>
  <si>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</si>
  <si>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</si>
  <si>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</si>
  <si>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</si>
  <si>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</si>
  <si>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</si>
  <si>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</si>
  <si>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</si>
  <si>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</si>
  <si>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</si>
  <si>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</si>
  <si>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</si>
  <si>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</si>
  <si>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</si>
  <si>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</si>
  <si>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</si>
  <si>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</si>
  <si>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</si>
  <si>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Moritz &amp; Harald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</si>
  <si>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</si>
  <si>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</si>
  <si>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</si>
  <si>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</si>
  <si>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</si>
  <si>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</si>
  <si>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</si>
  <si>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</si>
  <si>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</si>
  <si>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</si>
  <si>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</si>
  <si>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</si>
  <si>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</si>
  <si>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</si>
  <si>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</si>
  <si>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</si>
  <si>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</si>
  <si>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</si>
  <si>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</si>
  <si>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</si>
  <si>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</si>
  <si>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</si>
  <si>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</si>
  <si>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</si>
  <si>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</si>
  <si>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</si>
  <si>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FINALE</t>
  </si>
  <si>
    <t>27.10.</t>
  </si>
  <si>
    <t>Spackies</t>
  </si>
  <si>
    <t>Quigeburten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</si>
  <si>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</si>
  <si>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</si>
  <si>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</si>
  <si>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</si>
  <si>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</si>
  <si>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</si>
  <si>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</si>
  <si>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</si>
  <si>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</si>
  <si>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</si>
  <si>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</si>
  <si>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</si>
  <si>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</si>
  <si>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</si>
  <si>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</si>
  <si>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</si>
  <si>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</si>
  <si>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</si>
  <si>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</si>
  <si>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</si>
  <si>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</si>
  <si>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</si>
  <si>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</si>
  <si>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</si>
  <si>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Anzahl Quizze 2022</t>
  </si>
  <si>
    <t>Teams</t>
  </si>
  <si>
    <t>Anzahl Teams im Schnitt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</si>
  <si>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</si>
  <si>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</si>
  <si>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</si>
  <si>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</si>
  <si>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</si>
  <si>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</si>
  <si>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</si>
  <si>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Punkteschnitt</t>
  </si>
  <si>
    <t>29.12.</t>
  </si>
  <si>
    <t>05.01.</t>
  </si>
  <si>
    <t>Quizkrieg Bob</t>
  </si>
  <si>
    <t>Masaj + Friends</t>
  </si>
  <si>
    <t>Quizzen macht Hä</t>
  </si>
  <si>
    <t>Fortuna</t>
  </si>
  <si>
    <t>Die 27???</t>
  </si>
  <si>
    <t>Bunch of Elend</t>
  </si>
  <si>
    <t>Brancos Jünger</t>
  </si>
  <si>
    <t>Quizzlybären</t>
  </si>
  <si>
    <t>Die Ums Eck Denkenden</t>
  </si>
  <si>
    <t>Quizztalavista Baby</t>
  </si>
  <si>
    <t>Tisch zwoi isch z'kloi</t>
  </si>
  <si>
    <t>The Might Nein</t>
  </si>
  <si>
    <t>Leonard</t>
  </si>
  <si>
    <t>Anzahl Quizze 2023</t>
  </si>
  <si>
    <t>19.01.</t>
  </si>
  <si>
    <t>The Bestager</t>
  </si>
  <si>
    <t>Kollektives Vesagen</t>
  </si>
  <si>
    <t>Isarpiraten</t>
  </si>
  <si>
    <t>Teilgenommene Teams</t>
  </si>
  <si>
    <t>26.01.</t>
  </si>
  <si>
    <t>Woiza Hubbe</t>
  </si>
  <si>
    <t>Don Quizote</t>
  </si>
  <si>
    <t>Club der dichten Toten</t>
  </si>
  <si>
    <t>Dr. Bademeister²</t>
  </si>
  <si>
    <t>Mut zur Lücke</t>
  </si>
  <si>
    <t>02.02.</t>
  </si>
  <si>
    <t>09.02.</t>
  </si>
  <si>
    <t>Kulturkreis Team 102</t>
  </si>
  <si>
    <t>Einhorn</t>
  </si>
  <si>
    <t>Das Vorletzte</t>
  </si>
  <si>
    <t>No Money Bitch</t>
  </si>
  <si>
    <t>Poker Stars</t>
  </si>
  <si>
    <t>Gefährliches Halbwissen</t>
  </si>
  <si>
    <t>Barrom Heroes</t>
  </si>
  <si>
    <t>d'Obfa</t>
  </si>
  <si>
    <t>Die Letzten</t>
  </si>
  <si>
    <t>16.02.</t>
  </si>
  <si>
    <t>Gänseblümchen</t>
  </si>
  <si>
    <t>Tromnette 13</t>
  </si>
  <si>
    <t>Heartbeat</t>
  </si>
  <si>
    <t>Player Play</t>
  </si>
  <si>
    <t>Die 9 Dähmäntzier</t>
  </si>
  <si>
    <t>Masaj &amp; Friends</t>
  </si>
  <si>
    <t>23.02.</t>
  </si>
  <si>
    <t>Quo Vadis</t>
  </si>
  <si>
    <t>Nur Arbeitskollegen</t>
  </si>
  <si>
    <t>02.03.</t>
  </si>
  <si>
    <t>Letzter Platz</t>
  </si>
  <si>
    <t>Bettinian</t>
  </si>
  <si>
    <t>Team Ass</t>
  </si>
  <si>
    <t>2TTR</t>
  </si>
  <si>
    <t>Funky Tom</t>
  </si>
  <si>
    <t>Friends for Life</t>
  </si>
  <si>
    <t>09.03.</t>
  </si>
  <si>
    <t>Der schöne und die Biesterinnen</t>
  </si>
  <si>
    <t>s wird nix</t>
  </si>
  <si>
    <t>Lost</t>
  </si>
  <si>
    <t>Quiztalavista Baby</t>
  </si>
  <si>
    <t>23.03.</t>
  </si>
  <si>
    <t>Die 4 Halbsummen 5</t>
  </si>
  <si>
    <t>Sugar Muddar's</t>
  </si>
  <si>
    <t>Rente</t>
  </si>
  <si>
    <t>Meggy &amp; Richard</t>
  </si>
  <si>
    <t>Team 42</t>
  </si>
  <si>
    <t>Jenny's Bruder sein Hund</t>
  </si>
  <si>
    <t>Sechserpack</t>
  </si>
  <si>
    <t>16.03.</t>
  </si>
  <si>
    <t>Eddy &amp; Friends</t>
  </si>
  <si>
    <t>Quizly-Bären-Bande</t>
  </si>
  <si>
    <t>6-In-Team</t>
  </si>
  <si>
    <t>Weise Reddichs</t>
  </si>
  <si>
    <t>Kadöma</t>
  </si>
  <si>
    <t>No-Eye-Dear</t>
  </si>
  <si>
    <t>30.03.</t>
  </si>
  <si>
    <t>Wileyaner</t>
  </si>
  <si>
    <t>06.04.</t>
  </si>
  <si>
    <t>Pumuckl</t>
  </si>
  <si>
    <t>Exit</t>
  </si>
  <si>
    <t>Oki's</t>
  </si>
  <si>
    <t>Twister Sisters (herzlich)</t>
  </si>
  <si>
    <t>13.04.</t>
  </si>
  <si>
    <t>No Milk Today</t>
  </si>
  <si>
    <t>Zehn Kämpfer</t>
  </si>
  <si>
    <t>Die Blondies</t>
  </si>
  <si>
    <t>Homies @ Quiz</t>
  </si>
  <si>
    <t>Red Curly</t>
  </si>
  <si>
    <t>Die Chefes</t>
  </si>
  <si>
    <t>20.04.</t>
  </si>
  <si>
    <t>K2000</t>
  </si>
  <si>
    <t>Die Unwixenden</t>
  </si>
  <si>
    <t>Kulturkreis</t>
  </si>
  <si>
    <t>Zurkengüchter</t>
  </si>
  <si>
    <t>NTOTB &amp; Friends</t>
  </si>
  <si>
    <t>Die 5 und das Fragezeichen</t>
  </si>
  <si>
    <t>27.04.</t>
  </si>
  <si>
    <t>JA</t>
  </si>
  <si>
    <t>Rübis</t>
  </si>
  <si>
    <t>Rollenspiel</t>
  </si>
  <si>
    <t>All 4 Memes</t>
  </si>
  <si>
    <t>Robert und seine Schäfchen</t>
  </si>
  <si>
    <t>Kommune II</t>
  </si>
  <si>
    <t>04.05.</t>
  </si>
  <si>
    <t>NewTecOnTheBlock &amp; Friends</t>
  </si>
  <si>
    <t>Die Unerklärlichen</t>
  </si>
  <si>
    <t>The Dankle-One</t>
  </si>
  <si>
    <t>The Quiz Crowd</t>
  </si>
  <si>
    <t>11.05.</t>
  </si>
  <si>
    <t>Die dicken Hummeln</t>
  </si>
  <si>
    <t>Whooo-Girls</t>
  </si>
  <si>
    <t>Stoina</t>
  </si>
  <si>
    <t>Quizteama Aquilera</t>
  </si>
  <si>
    <t>The sozial Jobs</t>
  </si>
  <si>
    <t>Die Kenn-i Family</t>
  </si>
  <si>
    <t>Stephan</t>
  </si>
  <si>
    <t>18.05.</t>
  </si>
  <si>
    <t>Urig</t>
  </si>
  <si>
    <t>Die Spezi-Alisten</t>
  </si>
  <si>
    <t>Gutes G'Wissen</t>
  </si>
  <si>
    <t>Die Taugenichtse</t>
  </si>
  <si>
    <t>Don Juans</t>
  </si>
  <si>
    <t>Savebrook</t>
  </si>
  <si>
    <t>01.06.</t>
  </si>
  <si>
    <t>Töck</t>
  </si>
  <si>
    <t>B&amp;B</t>
  </si>
  <si>
    <t>Bootgestüber</t>
  </si>
  <si>
    <t>Mittelalter</t>
  </si>
  <si>
    <t>Mittelalter 2</t>
  </si>
  <si>
    <t>Team Liucha</t>
  </si>
  <si>
    <t>08.06.</t>
  </si>
  <si>
    <t>K-Spring</t>
  </si>
  <si>
    <t>Beguinners</t>
  </si>
  <si>
    <t>Frittieren geht über Studieren</t>
  </si>
  <si>
    <t>Unbekannt</t>
  </si>
  <si>
    <t>Lucky Luna</t>
  </si>
  <si>
    <t>15.06.</t>
  </si>
  <si>
    <t>22.06.</t>
  </si>
  <si>
    <t>Rentnerteam</t>
  </si>
  <si>
    <t>Die Neunmalklugen</t>
  </si>
  <si>
    <t>Wild Waidag</t>
  </si>
  <si>
    <t>HurraHurra Die Fug ist da</t>
  </si>
  <si>
    <t>Mutter-Schraube-Kran</t>
  </si>
  <si>
    <t>Einmal Käse zum Umrühren</t>
  </si>
  <si>
    <t>Die scheinheiligen 6</t>
  </si>
  <si>
    <t>50/50</t>
  </si>
  <si>
    <t>29.06.</t>
  </si>
  <si>
    <t>Die Glücksbärchis</t>
  </si>
  <si>
    <t>The Sheeps</t>
  </si>
  <si>
    <t>06.07.</t>
  </si>
  <si>
    <t>Turboschnecken</t>
  </si>
  <si>
    <t>Quiztina Aquilera</t>
  </si>
  <si>
    <t>Sachsenmädels</t>
  </si>
  <si>
    <t>The four and only</t>
  </si>
  <si>
    <t>13.07.</t>
  </si>
  <si>
    <t>The Quizzards of Hinterrod</t>
  </si>
  <si>
    <t>SaFa</t>
  </si>
  <si>
    <t>Golden Girls</t>
  </si>
  <si>
    <t>20.07.</t>
  </si>
  <si>
    <t>SPECIAL</t>
  </si>
  <si>
    <t>27.07.</t>
  </si>
  <si>
    <t>03.08.</t>
  </si>
  <si>
    <t>Inge Oma</t>
  </si>
  <si>
    <t>Die Skudden</t>
  </si>
  <si>
    <t>Hengste + Stuten</t>
  </si>
  <si>
    <t>Team Dole</t>
  </si>
  <si>
    <t>Schlafwagen</t>
  </si>
  <si>
    <t>Die Mamoffels</t>
  </si>
  <si>
    <t>Kellerkinder</t>
  </si>
  <si>
    <t>10.08.</t>
  </si>
  <si>
    <t>Die wo definitiv nicht an der Bar sitzen</t>
  </si>
  <si>
    <t>Barroom Heroes</t>
  </si>
  <si>
    <t>17.08.</t>
  </si>
  <si>
    <t>Gin Tonic</t>
  </si>
  <si>
    <t>Hot Potatos</t>
  </si>
  <si>
    <t>Team Frank ohne Frank</t>
  </si>
  <si>
    <t>24.08.</t>
  </si>
  <si>
    <t>31.08.</t>
  </si>
  <si>
    <t>Leibihot Endres</t>
  </si>
  <si>
    <t>Lucky Loser</t>
  </si>
  <si>
    <t>Pfuhler Dancefloor</t>
  </si>
  <si>
    <t>Die 6 ?</t>
  </si>
  <si>
    <t>Wissensdurst</t>
  </si>
  <si>
    <t>Wois a wenig!</t>
  </si>
  <si>
    <t>Die Wombels</t>
  </si>
  <si>
    <t>Drei Engel für Mario</t>
  </si>
  <si>
    <t>Team Aperol</t>
  </si>
  <si>
    <t>07.09.</t>
  </si>
  <si>
    <t>Geringverdiener</t>
  </si>
  <si>
    <t>Die Scheinheiligen 3</t>
  </si>
  <si>
    <t>Südschweden</t>
  </si>
  <si>
    <t>Die ??? + 4</t>
  </si>
  <si>
    <t>An die Theke: 4 Bier aufs Haus bitte</t>
  </si>
  <si>
    <t>Lorenz &amp; die Gruftis</t>
  </si>
  <si>
    <t>21.09.</t>
  </si>
  <si>
    <t>Die Bankdrücker</t>
  </si>
  <si>
    <t>Saubagasch</t>
  </si>
  <si>
    <t>First Try</t>
  </si>
  <si>
    <t>28.09.</t>
  </si>
  <si>
    <t>Onlyfriends.ie</t>
  </si>
  <si>
    <t>The Gambling 5</t>
  </si>
  <si>
    <t>Die Vollidioten</t>
  </si>
  <si>
    <t>Theke Ausen</t>
  </si>
  <si>
    <t>Fantastische Bierwesen</t>
  </si>
  <si>
    <t>05.10.</t>
  </si>
  <si>
    <t>Quizzelbande</t>
  </si>
  <si>
    <t>Baby Boomer</t>
  </si>
  <si>
    <t>Amore-Crew</t>
  </si>
  <si>
    <t>Team OBAN</t>
  </si>
  <si>
    <t>Tristan</t>
  </si>
  <si>
    <t>19.10.</t>
  </si>
  <si>
    <t>12.10.</t>
  </si>
  <si>
    <t>Jugges Team</t>
  </si>
  <si>
    <t>Prosecco Mädels</t>
  </si>
  <si>
    <t>SM Gang</t>
  </si>
  <si>
    <t>Susi &amp; Caro</t>
  </si>
  <si>
    <t>Die 500 ???</t>
  </si>
  <si>
    <t>Freibier</t>
  </si>
  <si>
    <t>1893</t>
  </si>
  <si>
    <t>Stille Teilhaber</t>
  </si>
  <si>
    <t>Tee fours'</t>
  </si>
  <si>
    <t>Paddy Shamrock</t>
  </si>
  <si>
    <t>Exquiz me?</t>
  </si>
  <si>
    <t>26.10.</t>
  </si>
  <si>
    <t>Schmierwurschd</t>
  </si>
  <si>
    <t>Die zwei ??</t>
  </si>
  <si>
    <t>Royal mit Käse</t>
  </si>
  <si>
    <t>Atacke</t>
  </si>
  <si>
    <t>02.11.</t>
  </si>
  <si>
    <t>Black Addelheid</t>
  </si>
  <si>
    <t>Die Win-Thistler</t>
  </si>
  <si>
    <t>Marc von der Alb</t>
  </si>
  <si>
    <t>FMMM</t>
  </si>
  <si>
    <t>Goolagoon</t>
  </si>
  <si>
    <t>Best Pubquizzer in Town</t>
  </si>
  <si>
    <t>09.11.</t>
  </si>
  <si>
    <t>PennyTussen</t>
  </si>
  <si>
    <t>R&amp;R</t>
  </si>
  <si>
    <t>16.11.</t>
  </si>
  <si>
    <t>Madelstreff</t>
  </si>
  <si>
    <t>Quasselbande</t>
  </si>
  <si>
    <t>Stammtisch</t>
  </si>
  <si>
    <t>Goldgirls</t>
  </si>
  <si>
    <t>23.11.</t>
  </si>
  <si>
    <t>Tisch zwoi sch z'kloi</t>
  </si>
  <si>
    <t>Senioren-Aktivitätengruppe</t>
  </si>
  <si>
    <t>Wuschel</t>
  </si>
  <si>
    <t>Willie Stroker</t>
  </si>
  <si>
    <t>Die 5 Scheinheiligen</t>
  </si>
  <si>
    <t>Uhlsche Sippe</t>
  </si>
  <si>
    <t>30.11.</t>
  </si>
  <si>
    <t>Der Stift geht nicht</t>
  </si>
  <si>
    <t>Die Klabusterbeeren</t>
  </si>
  <si>
    <t>Aperolies</t>
  </si>
  <si>
    <t>Team Wicky</t>
  </si>
  <si>
    <t>4 Secrets</t>
  </si>
  <si>
    <t>Peter &amp; Paul</t>
  </si>
  <si>
    <t>07.12.</t>
  </si>
  <si>
    <t>Nacht is</t>
  </si>
  <si>
    <t>Höllegen Kollegen</t>
  </si>
  <si>
    <t>Mia Hend koin Nama Du Grasdackel</t>
  </si>
  <si>
    <t>Hey Siri</t>
  </si>
  <si>
    <t>K-Löwe</t>
  </si>
  <si>
    <t>Bed and Breakfast</t>
  </si>
  <si>
    <t>Die zwei ratlosen Damen</t>
  </si>
  <si>
    <t>Team ohne Namen</t>
  </si>
  <si>
    <t>Skudden</t>
  </si>
  <si>
    <t>14.12.</t>
  </si>
  <si>
    <t>21.12.</t>
  </si>
  <si>
    <t>Guiness 5</t>
  </si>
  <si>
    <t>Screaming Banshees</t>
  </si>
  <si>
    <t>MosEisleyCrew</t>
  </si>
  <si>
    <t>SchiesserFeinripp</t>
  </si>
  <si>
    <t>BETRIEBSURLAUB</t>
  </si>
  <si>
    <t>30.03.2024 (Sa)</t>
  </si>
  <si>
    <t>26.12.2024 (?)</t>
  </si>
  <si>
    <t>Moritz + Harald</t>
  </si>
  <si>
    <t>Anzahl Quizze 2024</t>
  </si>
  <si>
    <t>28.12.</t>
  </si>
  <si>
    <t>Die drei ???</t>
  </si>
  <si>
    <t>Die goldene Karotte</t>
  </si>
  <si>
    <t>Toscana Fan-Boy*innen</t>
  </si>
  <si>
    <t>Ent“Herz“Jaka</t>
  </si>
  <si>
    <t>Team Moritz</t>
  </si>
  <si>
    <t>12h-Quiz-Special mit QM Frank</t>
  </si>
  <si>
    <t>04.01.</t>
  </si>
  <si>
    <t>Marvin</t>
  </si>
  <si>
    <t>Die 2 ??</t>
  </si>
  <si>
    <t>Cosmos + 2</t>
  </si>
  <si>
    <t>Wechselstrom Gleichstrom</t>
  </si>
  <si>
    <t>Five-Six-Ready-Go</t>
  </si>
  <si>
    <t>Kellerkindes</t>
  </si>
  <si>
    <t>Team Bar</t>
  </si>
  <si>
    <t>Tisch zwoi</t>
  </si>
  <si>
    <t>Nordhofen</t>
  </si>
  <si>
    <t>18.01.</t>
  </si>
  <si>
    <t>5 Frischlinge</t>
  </si>
  <si>
    <t>Badminton</t>
  </si>
  <si>
    <t>Die Genialen</t>
  </si>
  <si>
    <t>Feierabendcrew</t>
  </si>
  <si>
    <t>Die Wizards</t>
  </si>
  <si>
    <t>Leiter für Kundenzufriedenheit</t>
  </si>
  <si>
    <t>Quizzeldackel</t>
  </si>
  <si>
    <t>Kaffeeklatsch</t>
  </si>
  <si>
    <t>25.01.</t>
  </si>
  <si>
    <t>Neuseelandlons</t>
  </si>
  <si>
    <t>Gropperivs</t>
  </si>
  <si>
    <t>KaJaWaFl</t>
  </si>
  <si>
    <t>MeSchlam</t>
  </si>
  <si>
    <t>Amerika</t>
  </si>
  <si>
    <t>Die Geburtstagshilde</t>
  </si>
  <si>
    <t>Anfängerglück</t>
  </si>
  <si>
    <t>44AB</t>
  </si>
  <si>
    <t>Knowing Viral</t>
  </si>
  <si>
    <t>Spontanos</t>
  </si>
  <si>
    <t>01.02.</t>
  </si>
  <si>
    <t>Das goldene Trio</t>
  </si>
  <si>
    <t>Team Chaos</t>
  </si>
  <si>
    <t>No-Eye-Dears</t>
  </si>
  <si>
    <t>Crazy Ones</t>
  </si>
  <si>
    <t>Slow Horses</t>
  </si>
  <si>
    <t>Mos-Eisley-Crew</t>
  </si>
  <si>
    <t>08.02.</t>
  </si>
  <si>
    <t>Milchschnitte to go</t>
  </si>
  <si>
    <t>Diewissadellesondgwinnadaubestimmtvielleicht</t>
  </si>
  <si>
    <t>Die Leiden des Jesus Quiztus</t>
  </si>
  <si>
    <t>L und J</t>
  </si>
  <si>
    <t>Team Miller</t>
  </si>
  <si>
    <t>15.02.</t>
  </si>
  <si>
    <t>Friedels</t>
  </si>
  <si>
    <t>The T-Team</t>
  </si>
  <si>
    <t>Tisch 29</t>
  </si>
  <si>
    <t>Keksbrösel</t>
  </si>
  <si>
    <t>Cameron Highlands</t>
  </si>
  <si>
    <t>wegen Bier hier</t>
  </si>
  <si>
    <t>22.02.</t>
  </si>
  <si>
    <t>Black Flag</t>
  </si>
  <si>
    <t>Quizzy McQuizface</t>
  </si>
  <si>
    <t>Der Schöne und seine Biester</t>
  </si>
  <si>
    <t>Exquiz Me</t>
  </si>
  <si>
    <t>29.02.</t>
  </si>
  <si>
    <t>Lady Gaga</t>
  </si>
  <si>
    <t>Die Quizly Bärenbande</t>
  </si>
  <si>
    <t>Tisch 17</t>
  </si>
  <si>
    <t>Chicken-Five</t>
  </si>
  <si>
    <t>Weingeister</t>
  </si>
  <si>
    <t>Fabi Majo</t>
  </si>
  <si>
    <t>Das B-Team</t>
  </si>
  <si>
    <t>Chicks</t>
  </si>
  <si>
    <t>07.03.</t>
  </si>
  <si>
    <t>Die Bürgermeister Quengelharts</t>
  </si>
  <si>
    <t>14.03.</t>
  </si>
  <si>
    <t>Die Friedduls</t>
  </si>
  <si>
    <t>Quizzed Mizzed</t>
  </si>
  <si>
    <t>Biberbande</t>
  </si>
  <si>
    <t>Rhabarber Barbaras Bar Barbaren</t>
  </si>
  <si>
    <t>Kulturkreis 162</t>
  </si>
  <si>
    <t>Bruch</t>
  </si>
  <si>
    <t>Schon die Umwelt, Fahr Bus</t>
  </si>
  <si>
    <t>I hon koi Ahnung</t>
  </si>
  <si>
    <t>21.03.</t>
  </si>
  <si>
    <t>Poodle Doodle</t>
  </si>
  <si>
    <t>Dreamteam</t>
  </si>
  <si>
    <t>Team Piano</t>
  </si>
  <si>
    <t>Lieber 10 statt gehen</t>
  </si>
  <si>
    <t>OKAY</t>
  </si>
  <si>
    <t>28.03.</t>
  </si>
  <si>
    <t>Idd war Speed</t>
  </si>
  <si>
    <t>Nix</t>
  </si>
  <si>
    <t>B berg City</t>
  </si>
  <si>
    <t>The unknowns</t>
  </si>
  <si>
    <t>Die Millers</t>
  </si>
  <si>
    <t>Rum &amp; Ehre</t>
  </si>
  <si>
    <t>Runde1</t>
  </si>
  <si>
    <t>Runde2</t>
  </si>
  <si>
    <t>Runde3</t>
  </si>
  <si>
    <t>Runde4</t>
  </si>
  <si>
    <t>Runde5</t>
  </si>
  <si>
    <t>Runde6</t>
  </si>
  <si>
    <t>Runde7</t>
  </si>
  <si>
    <t>Runde8</t>
  </si>
  <si>
    <t>Runde9</t>
  </si>
  <si>
    <t>Runde10</t>
  </si>
  <si>
    <t>Runde11</t>
  </si>
  <si>
    <t>Runde12</t>
  </si>
  <si>
    <t>Runde13</t>
  </si>
  <si>
    <t>Runde14</t>
  </si>
  <si>
    <t>Runde15</t>
  </si>
  <si>
    <t>Runde16</t>
  </si>
  <si>
    <t>Runde17</t>
  </si>
  <si>
    <t>Runde18</t>
  </si>
  <si>
    <t>Limbo</t>
  </si>
  <si>
    <t>Runde19</t>
  </si>
  <si>
    <t>Runde20</t>
  </si>
  <si>
    <t>Runde21</t>
  </si>
  <si>
    <t>Gsindel</t>
  </si>
  <si>
    <t>Die Hundsgefickten (Shell Ass)</t>
  </si>
  <si>
    <t>Quizty fifty</t>
  </si>
  <si>
    <t>Done the lonely</t>
  </si>
  <si>
    <t>Exquiz Me!</t>
  </si>
  <si>
    <t>A-Team</t>
  </si>
  <si>
    <t>5 Musketiere</t>
  </si>
  <si>
    <t>Team Pub</t>
  </si>
  <si>
    <t>The real pans</t>
  </si>
  <si>
    <t>Teilnehmer</t>
  </si>
  <si>
    <t>04.04.</t>
  </si>
  <si>
    <t>Die Quizzenslücken</t>
  </si>
  <si>
    <t>NighSpa - DayDrinking</t>
  </si>
  <si>
    <t>Matze is' krank</t>
  </si>
  <si>
    <t>Lagarulin</t>
  </si>
  <si>
    <t>Die 5 und das ?</t>
  </si>
  <si>
    <t>11.04.</t>
  </si>
  <si>
    <t>Susis Tanem Jungs</t>
  </si>
  <si>
    <t>Inglemar</t>
  </si>
  <si>
    <t>HKS 13</t>
  </si>
  <si>
    <t>Theke 5</t>
  </si>
  <si>
    <t>18.04.</t>
  </si>
  <si>
    <t>25.04.</t>
  </si>
  <si>
    <t>Team Buggy</t>
  </si>
  <si>
    <t>Edel Guard Brothers</t>
  </si>
  <si>
    <t>Quizzy Sour</t>
  </si>
  <si>
    <t>Fuchsenpower</t>
  </si>
  <si>
    <t>Die Quizgeburten</t>
  </si>
  <si>
    <t>Stuhl-Gang</t>
  </si>
  <si>
    <t>Bellamonte</t>
  </si>
  <si>
    <t>So spielt man in Chicago</t>
  </si>
  <si>
    <t>Oban</t>
  </si>
  <si>
    <t>Die Tagessuppe</t>
  </si>
  <si>
    <t>B(ee)roniacs</t>
  </si>
  <si>
    <t>Steel-Team</t>
  </si>
  <si>
    <t>XY-ungelöst</t>
  </si>
  <si>
    <t>Old Men</t>
  </si>
  <si>
    <t>02.05.</t>
  </si>
  <si>
    <t>Floisch-Buddies</t>
  </si>
  <si>
    <t>Team Bingo</t>
  </si>
  <si>
    <t>Guinness 3</t>
  </si>
  <si>
    <t>Unteres Drittel</t>
  </si>
  <si>
    <t>09.05.</t>
  </si>
  <si>
    <t>Die fränkischen Vier</t>
  </si>
  <si>
    <t>Dreistein</t>
  </si>
  <si>
    <t>23.05.</t>
  </si>
  <si>
    <t>Caprini</t>
  </si>
  <si>
    <t>Team Theke</t>
  </si>
  <si>
    <t>06.06.</t>
  </si>
  <si>
    <t>30.05.</t>
  </si>
  <si>
    <t>Die drei lustigen Zwei</t>
  </si>
  <si>
    <t>Bier schon wieder</t>
  </si>
  <si>
    <t>Mostköpfle</t>
  </si>
  <si>
    <t>Rätsel-Rabauken</t>
  </si>
  <si>
    <t>Team Quiztoph Kolumbus</t>
  </si>
  <si>
    <t>Strammdisch</t>
  </si>
  <si>
    <t>La Chouffe</t>
  </si>
  <si>
    <t>Mir fällt's glei ei</t>
  </si>
  <si>
    <t>Genialen Griller</t>
  </si>
  <si>
    <t>Die Wahnsinnigen</t>
  </si>
  <si>
    <t>Team Frösche</t>
  </si>
  <si>
    <t>Exquiz me!</t>
  </si>
  <si>
    <t>13.06.</t>
  </si>
  <si>
    <t>20.06.</t>
  </si>
  <si>
    <t>Kulturkreis 102</t>
  </si>
  <si>
    <t>The Maleus</t>
  </si>
  <si>
    <t>SAMS</t>
  </si>
  <si>
    <t>Moosdeifel</t>
  </si>
  <si>
    <t>Die Frieddels</t>
  </si>
  <si>
    <t>Durchschnittssenker(innen)</t>
  </si>
  <si>
    <t>Gumbger Weibla</t>
  </si>
  <si>
    <t>Die 3</t>
  </si>
  <si>
    <t>Die zündelnde Idee</t>
  </si>
  <si>
    <t>Zevhal</t>
  </si>
  <si>
    <t>27.06.</t>
  </si>
  <si>
    <t>The lonely fields of Wiley</t>
  </si>
  <si>
    <t>Team Poirot</t>
  </si>
  <si>
    <t>Entes Nest</t>
  </si>
  <si>
    <t>BBQ Team Allgäu</t>
  </si>
  <si>
    <t>04.07.</t>
  </si>
  <si>
    <t>Lucky Punch</t>
  </si>
  <si>
    <t>Die Kochlöffel</t>
  </si>
  <si>
    <t>Bernhard's Bienengang</t>
  </si>
  <si>
    <t>Die 5 ?</t>
  </si>
  <si>
    <t>Wasserhasser</t>
  </si>
  <si>
    <t>Sitzquizzer</t>
  </si>
  <si>
    <t>11.07.</t>
  </si>
  <si>
    <t>Die zwei ahnungslosen Damen</t>
  </si>
  <si>
    <t>Die Wasserscheuen</t>
  </si>
  <si>
    <t>Die Leuchten</t>
  </si>
  <si>
    <t>TSV</t>
  </si>
  <si>
    <t>Die 5 Ahnungslosen</t>
  </si>
  <si>
    <t>Schnuggis</t>
  </si>
  <si>
    <t>18.07.</t>
  </si>
  <si>
    <t>Fish &amp; Chips</t>
  </si>
  <si>
    <t>Pubalapub</t>
  </si>
  <si>
    <t>50 Shades of Quiz</t>
  </si>
  <si>
    <t>Wüli's</t>
  </si>
  <si>
    <t>25.07.</t>
  </si>
  <si>
    <t>Jesus Quiztus</t>
  </si>
  <si>
    <t>Schwäbisch-Westfälisch</t>
  </si>
  <si>
    <t>The Vulvas</t>
  </si>
  <si>
    <t>Herr Baum</t>
  </si>
  <si>
    <t>Lazy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</si>
</sst>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0" fillId="0" borderId="0" xfId="0" applyNumberFormat="1" applyAlignment="1">
      <alignment horizontal="center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252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AF200" totalsRowShown="0" headerRowDxfId="251" dataDxfId="250">
  <sortState xmlns:xlrd2="http://schemas.microsoft.com/office/spreadsheetml/2017/richdata2" ref="A2:AF200">
    <sortCondition descending="1" ref="C2:C200"/>
  </sortState>
  <tableColumns count="32">
    <tableColumn id="1" xr3:uid="{68301009-9EB4-4BA8-84BF-DEC5EDE39908}" name="Platz" dataDxfId="249"/>
    <tableColumn id="2" xr3:uid="{ED01F2FF-72A2-4C57-996B-EEB8F2517107}" name="Team"/>
    <tableColumn id="4" xr3:uid="{192B6A1B-264A-44E0-BA69-C551580BEFF3}" name="Gesamt" dataDxfId="0">
      <calculatedColumnFormula>SUM(E2:AF2)</calculatedColumnFormula>
    </tableColumn>
    <tableColumn id="30" xr3:uid="{14C8C000-3C46-4436-9155-463FE15F15DE}" name="Teilnahmen" dataDxfId="1">
      <calculatedColumnFormula>COUNT(E2:AF2)</calculatedColumnFormula>
    </tableColumn>
    <tableColumn id="31" xr3:uid="{780D0B7D-8352-4497-8037-0853253F94CA}" name="25.07." dataDxfId="2"/>
    <tableColumn id="29" xr3:uid="{F3B3F72B-1A2F-4E8B-8A3D-0FEF4572CE23}" name="18.07." dataDxfId="248"/>
    <tableColumn id="28" xr3:uid="{7ECD7545-20FB-4880-A826-6A11374D4B37}" name="11.07." dataDxfId="247"/>
    <tableColumn id="27" xr3:uid="{164E7329-3752-4223-BF88-D4CF6F30F96D}" name="04.07." dataDxfId="246"/>
    <tableColumn id="26" xr3:uid="{723FA887-6D3A-44DC-8F6B-9294C24DCCDD}" name="27.06." dataDxfId="245"/>
    <tableColumn id="25" xr3:uid="{604FBCFC-86EC-4024-BB22-4613D392CAA8}" name="20.06." dataDxfId="244"/>
    <tableColumn id="24" xr3:uid="{B3606201-DA72-48A1-A699-CBFAB5BA3F3E}" name="13.06." dataDxfId="243"/>
    <tableColumn id="23" xr3:uid="{AE693C73-A5FD-4809-AAE8-59EFD2A93C54}" name="06.06." dataDxfId="242"/>
    <tableColumn id="22" xr3:uid="{FB971377-E94B-48FC-9ECC-9EDDA0DB0066}" name="30.05." dataDxfId="241"/>
    <tableColumn id="21" xr3:uid="{7C5C0395-C929-45D5-B1E4-CE88D016037C}" name="23.05." dataDxfId="240"/>
    <tableColumn id="20" xr3:uid="{124241DD-4DA4-4166-9268-B3E7B888135F}" name="09.05." dataDxfId="239"/>
    <tableColumn id="19" xr3:uid="{EF9B0E29-A073-42ED-8947-3CFDCC630FA3}" name="02.05." dataDxfId="238"/>
    <tableColumn id="18" xr3:uid="{ACDCC2FD-400F-455E-A5D9-DFA6B866A847}" name="25.04." dataDxfId="237"/>
    <tableColumn id="17" xr3:uid="{4FEABF02-135E-429B-942B-7065B7E3069E}" name="18.04." dataDxfId="236"/>
    <tableColumn id="16" xr3:uid="{AD596897-4A5D-4B7A-964B-9BD797D8AC23}" name="11.04." dataDxfId="235"/>
    <tableColumn id="15" xr3:uid="{5C9F6827-09C4-4513-A3A2-582EF384A82B}" name="04.04." dataDxfId="234"/>
    <tableColumn id="14" xr3:uid="{4AACF871-E751-40AB-B779-9CDFCF9FD62A}" name="28.03." dataDxfId="233"/>
    <tableColumn id="12" xr3:uid="{B3E1201D-6599-4154-8091-030E06D9AD41}" name="21.03." dataDxfId="232"/>
    <tableColumn id="11" xr3:uid="{967C86F6-7A3E-4CD1-921A-D533725047A3}" name="14.03." dataDxfId="231"/>
    <tableColumn id="13" xr3:uid="{DE0EDB2E-B9B6-489A-AC25-6ED3D7035B8C}" name="07.03." dataDxfId="230"/>
    <tableColumn id="10" xr3:uid="{4AA97A8D-2804-4A07-8319-76CB947A1EFD}" name="29.02." dataDxfId="229"/>
    <tableColumn id="9" xr3:uid="{97B0BA22-8BCC-4771-808C-A6F3E4AC09AB}" name="22.02." dataDxfId="228"/>
    <tableColumn id="8" xr3:uid="{C9989C84-1DE6-42EF-93A2-D4BEB20D9828}" name="15.02." dataDxfId="227"/>
    <tableColumn id="7" xr3:uid="{36D53477-09CF-43D5-9765-F023EF9DA8DF}" name="08.02." dataDxfId="226"/>
    <tableColumn id="6" xr3:uid="{788C4C24-0148-4721-9479-6D68FC55B49C}" name="01.02." dataDxfId="225"/>
    <tableColumn id="5" xr3:uid="{BE74D26E-ED8B-4CEB-ABFC-C60FF139E756}" name="25.01." dataDxfId="224"/>
    <tableColumn id="3" xr3:uid="{EF0F7B5D-E622-4200-B329-5DD7FB912B51}" name="18.01." dataDxfId="223"/>
    <tableColumn id="51" xr3:uid="{B999C358-008E-4B57-9719-888D41F608FD}" name="04.01." dataDxfId="22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D0C202-6011-4C7B-92B4-4E87F0863C09}" name="Tabelle256" displayName="Tabelle256" ref="A1:BA261" totalsRowShown="0" headerRowDxfId="221" dataDxfId="220">
  <sortState xmlns:xlrd2="http://schemas.microsoft.com/office/spreadsheetml/2017/richdata2" ref="A2:BA261">
    <sortCondition descending="1" ref="C1:C261"/>
  </sortState>
  <tableColumns count="53">
    <tableColumn id="1" xr3:uid="{3221D8A4-782C-48ED-8AA0-4DCC62486064}" name="Platz" dataDxfId="219"/>
    <tableColumn id="2" xr3:uid="{2312FC1B-2798-4101-B0AB-5338F55C4CD6}" name="Team"/>
    <tableColumn id="4" xr3:uid="{7927D8A8-6373-4942-AEA5-CDD234C90BEF}" name="Gesamt" dataDxfId="218">
      <calculatedColumnFormula>SUM(E2:BA2)</calculatedColumnFormula>
    </tableColumn>
    <tableColumn id="30" xr3:uid="{2A864E47-88C1-4B67-B899-AC6EB3FA5044}" name="Teilnahmen" dataDxfId="217">
      <calculatedColumnFormula>COUNT(E2:BA2)</calculatedColumnFormula>
    </tableColumn>
    <tableColumn id="53" xr3:uid="{C4AAF91A-FAAE-40FB-828D-0ED20DC9A2D9}" name="28.12." dataDxfId="216"/>
    <tableColumn id="52" xr3:uid="{1FF1B4D9-9D27-4E67-982F-4EDB5A0CB7EC}" name="21.12." dataDxfId="215"/>
    <tableColumn id="50" xr3:uid="{C3A9CFF5-505B-4BF2-A1F9-CD85727E8F92}" name="14.12." dataDxfId="214"/>
    <tableColumn id="49" xr3:uid="{72223C99-3FC6-4B70-A65D-5E39A047419A}" name="07.12." dataDxfId="213"/>
    <tableColumn id="48" xr3:uid="{ED618D16-83A4-4521-A1E1-A2A4EA59CFE7}" name="30.11." dataDxfId="212"/>
    <tableColumn id="47" xr3:uid="{AB4768DC-7C56-4FFE-9B73-E5BC3914AD08}" name="23.11." dataDxfId="211"/>
    <tableColumn id="46" xr3:uid="{D2039D5C-04AB-4FDB-8FBC-4A5A78D74A2F}" name="16.11." dataDxfId="210"/>
    <tableColumn id="45" xr3:uid="{FEB77A7B-D69D-4B73-9DFB-73385B08A0F7}" name="09.11." dataDxfId="209"/>
    <tableColumn id="44" xr3:uid="{FA62B798-7087-4CE2-A822-00416CC9BF97}" name="02.11." dataDxfId="208"/>
    <tableColumn id="43" xr3:uid="{08E1947C-1562-4AED-B0BF-0C56E3291182}" name="26.10." dataDxfId="207"/>
    <tableColumn id="42" xr3:uid="{3AE11DB5-AB34-46BD-92A6-F03CBA2424E7}" name="19.10." dataDxfId="206"/>
    <tableColumn id="41" xr3:uid="{523682CA-E727-4775-9352-F8BD5EB412E6}" name="12.10." dataDxfId="205"/>
    <tableColumn id="40" xr3:uid="{DF9780D2-35DD-4992-9075-A6D852A5542D}" name="05.10." dataDxfId="204"/>
    <tableColumn id="39" xr3:uid="{419BF964-52F0-4FA9-B963-827EEC959E45}" name="28.09." dataDxfId="203"/>
    <tableColumn id="38" xr3:uid="{FDF52B7B-0CC3-482C-9303-81C5DFDCC061}" name="21.09." dataDxfId="202"/>
    <tableColumn id="37" xr3:uid="{CA21B290-40C2-40C4-9987-ED7F1DBC6EAF}" name="07.09." dataDxfId="201"/>
    <tableColumn id="36" xr3:uid="{F1328495-9330-40E2-9843-C66EAF5EAEE8}" name="31.08." dataDxfId="200"/>
    <tableColumn id="35" xr3:uid="{742E1468-42D2-4767-BF84-81B440EEBA76}" name="24.08." dataDxfId="199"/>
    <tableColumn id="34" xr3:uid="{55869E51-6644-47F2-9B2A-22A268A8827E}" name="17.08." dataDxfId="198"/>
    <tableColumn id="33" xr3:uid="{0F2AACA3-F30F-47EA-83F5-DE0AC0ACA649}" name="10.08." dataDxfId="197"/>
    <tableColumn id="32" xr3:uid="{C92F8248-513E-411E-9681-0AE73B859C49}" name="03.08." dataDxfId="196"/>
    <tableColumn id="31" xr3:uid="{AA35A24A-C01A-40E6-8620-610A227AC268}" name="27.07." dataDxfId="195"/>
    <tableColumn id="29" xr3:uid="{69428CE3-7FE9-4C9F-8008-4A793CA70927}" name="20.07." dataDxfId="194"/>
    <tableColumn id="28" xr3:uid="{E7C31B9D-6B93-40B4-92C9-90F21731E402}" name="13.07." dataDxfId="193"/>
    <tableColumn id="27" xr3:uid="{5AAD9F0C-8539-4ADA-BC3F-5B1E4AEA1058}" name="06.07." dataDxfId="192"/>
    <tableColumn id="26" xr3:uid="{F85FA831-4C3D-4C25-A8A9-C9282FB5DFF7}" name="29.06." dataDxfId="191"/>
    <tableColumn id="25" xr3:uid="{A2F8D9D9-3C0E-44B9-9FE4-2D61D3DB2CFC}" name="22.06." dataDxfId="190"/>
    <tableColumn id="24" xr3:uid="{C979306C-AD15-4739-A093-D795EAFBAD9D}" name="15.06." dataDxfId="189"/>
    <tableColumn id="23" xr3:uid="{ADBDB608-6AC7-4D60-A16F-C60A61955FCD}" name="08.06." dataDxfId="188"/>
    <tableColumn id="22" xr3:uid="{975DD994-EA5A-49DE-9318-B207454AC802}" name="01.06." dataDxfId="187"/>
    <tableColumn id="21" xr3:uid="{82AC8252-A2B8-4398-AF61-F10ACCE04661}" name="18.05." dataDxfId="186"/>
    <tableColumn id="20" xr3:uid="{74D0EDA9-03A9-45FD-BAC5-78514D3BC7EB}" name="11.05." dataDxfId="185"/>
    <tableColumn id="19" xr3:uid="{52CA37A8-C2D9-469C-88E1-59AD32542907}" name="04.05." dataDxfId="184"/>
    <tableColumn id="18" xr3:uid="{B1C1EA75-5015-4E92-B0C5-075730D332B6}" name="27.04." dataDxfId="183"/>
    <tableColumn id="17" xr3:uid="{C58CB4D6-C39E-41D3-B715-8BACCFCA36FD}" name="20.04." dataDxfId="182"/>
    <tableColumn id="16" xr3:uid="{A14A9C08-D900-4255-BB19-B231778B6994}" name="13.04." dataDxfId="181"/>
    <tableColumn id="15" xr3:uid="{27713858-C8BE-4041-AF6F-F07A08AF63EE}" name="06.04." dataDxfId="180"/>
    <tableColumn id="14" xr3:uid="{34D6556A-B2FC-4554-ADB9-1AC6C9949E35}" name="30.03." dataDxfId="179"/>
    <tableColumn id="13" xr3:uid="{0C74A13C-6260-4C07-BFFB-E450D23FDA28}" name="23.03." dataDxfId="178"/>
    <tableColumn id="12" xr3:uid="{CC1E7D4C-6779-44A6-A157-BA6AD5E59432}" name="16.03." dataDxfId="177"/>
    <tableColumn id="11" xr3:uid="{8B0BF749-4AA3-4456-A2FE-958565182A2B}" name="09.03." dataDxfId="176"/>
    <tableColumn id="10" xr3:uid="{3AFC17E7-BDF0-4375-B0B9-E17999A00269}" name="02.03." dataDxfId="175"/>
    <tableColumn id="9" xr3:uid="{36034500-705A-4386-98BB-0A5A9C1221BB}" name="23.02." dataDxfId="174"/>
    <tableColumn id="8" xr3:uid="{A6BEDD70-13EA-4C64-9092-E8103D680963}" name="16.02." dataDxfId="173"/>
    <tableColumn id="7" xr3:uid="{A3C1F165-94C7-4995-8443-E4C465CB18F0}" name="09.02." dataDxfId="172"/>
    <tableColumn id="6" xr3:uid="{C3CE8CB2-3F42-435F-B237-CC2AA38686EE}" name="02.02." dataDxfId="171"/>
    <tableColumn id="5" xr3:uid="{CB5A1DAE-63D1-47EA-AF37-80ABB06ADB75}" name="26.01." dataDxfId="170"/>
    <tableColumn id="3" xr3:uid="{35EDD3C4-EEBD-44B9-94FE-B38060D97AB1}" name="19.01." dataDxfId="169"/>
    <tableColumn id="51" xr3:uid="{EA34D1EC-062B-4CD0-BD7A-BD172A7B2F6F}" name="05.01." dataDxfId="16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0EDA54-6F83-48A8-8275-C97ED3C1A812}" name="Tabelle18" displayName="Tabelle18" ref="A1:Y21" headerRowDxfId="167" dataDxfId="166">
  <autoFilter ref="A1:Y21" xr:uid="{00000000-0001-0000-0000-000000000000}"/>
  <sortState xmlns:xlrd2="http://schemas.microsoft.com/office/spreadsheetml/2017/richdata2" ref="A2:Y21">
    <sortCondition descending="1" ref="C1:C21"/>
  </sortState>
  <tableColumns count="25">
    <tableColumn id="1" xr3:uid="{CAEAB08A-A9F3-42A2-AAB0-639B951428E2}" name="Team" totalsRowLabel="Ergebnis" dataDxfId="165" totalsRowDxfId="164"/>
    <tableColumn id="36" xr3:uid="{0BF2AA39-D0D3-4CFF-B62C-DC74D907790E}" name="Platz" dataDxfId="163" totalsRowDxfId="162">
      <calculatedColumnFormula>RANK(Tabelle18[[#This Row],[Punkte]],C:C,0)</calculatedColumnFormula>
    </tableColumn>
    <tableColumn id="3" xr3:uid="{0A549366-B5F7-46E9-B66A-834091F711F5}" name="Punkte" dataDxfId="161" totalsRowDxfId="160">
      <calculatedColumnFormula>SUM(Tabelle18[[#This Row],[Runde1]:[Runde21]])</calculatedColumnFormula>
    </tableColumn>
    <tableColumn id="8" xr3:uid="{68262FDE-F48D-4F10-89A6-792F7E6D2C8C}" name="Runde1" dataDxfId="159" totalsRowDxfId="158"/>
    <tableColumn id="9" xr3:uid="{A56A4F7B-B973-4082-9D36-C67865B2E271}" name="Runde2" dataDxfId="157" totalsRowDxfId="156"/>
    <tableColumn id="10" xr3:uid="{EFB64C8B-2E9E-41DD-9DD5-8A4AA2CC8EBC}" name="Runde3" dataDxfId="155" totalsRowDxfId="154"/>
    <tableColumn id="11" xr3:uid="{93F4FFB5-D675-43C0-A5F6-95762B1DD1D9}" name="Runde4" dataDxfId="153" totalsRowDxfId="152"/>
    <tableColumn id="16" xr3:uid="{0B6A147B-9B87-4BCE-8A9E-C51539A18C83}" name="Runde5" dataDxfId="151" totalsRowDxfId="150"/>
    <tableColumn id="17" xr3:uid="{F6F1081A-C518-4955-A960-70311D041C82}" name="Runde6" dataDxfId="149" totalsRowDxfId="148"/>
    <tableColumn id="18" xr3:uid="{7ED0E058-D07F-475A-A4B4-F543EC40DAE0}" name="Runde7" dataDxfId="147" totalsRowDxfId="146"/>
    <tableColumn id="19" xr3:uid="{26A27CFB-77F7-4232-B9EF-3698D8983CAB}" name="Runde8" dataDxfId="145" totalsRowDxfId="144"/>
    <tableColumn id="20" xr3:uid="{7DB7CB81-015D-4B2E-8983-37DCC55F572E}" name="Runde9" dataDxfId="143" totalsRowDxfId="142"/>
    <tableColumn id="21" xr3:uid="{F813F805-C0D5-4837-8550-1604D5AFC7AD}" name="Runde10" dataDxfId="141" totalsRowDxfId="140"/>
    <tableColumn id="22" xr3:uid="{6BF8122A-B95C-40B3-B791-CDCE0DB95C9E}" name="Runde11" dataDxfId="139" totalsRowDxfId="138"/>
    <tableColumn id="12" xr3:uid="{688AF4DA-45F8-43B3-9638-D58424E8D50A}" name="Runde12" dataDxfId="137" totalsRowDxfId="136"/>
    <tableColumn id="23" xr3:uid="{20D9F94D-B393-4B90-82B1-A9D2CF2E1112}" name="Runde13" dataDxfId="135" totalsRowDxfId="134"/>
    <tableColumn id="24" xr3:uid="{1350549A-B1A7-4DB5-8395-AA87036336B6}" name="Runde14" dataDxfId="133" totalsRowDxfId="132"/>
    <tableColumn id="25" xr3:uid="{DF5C7984-23CD-4B1A-8D47-88055431CFAB}" name="Runde15" dataDxfId="131" totalsRowDxfId="130"/>
    <tableColumn id="26" xr3:uid="{E321B9CD-652D-4E09-9E94-583996867B06}" name="Runde16" dataDxfId="129" totalsRowDxfId="128"/>
    <tableColumn id="27" xr3:uid="{25879521-921F-4F19-BC0B-79CA42D407E3}" name="Runde17" dataDxfId="127" totalsRowDxfId="126"/>
    <tableColumn id="28" xr3:uid="{F3C784D9-F5C1-4541-8EB0-0A8E5ECED251}" name="Runde18" dataDxfId="125" totalsRowDxfId="124"/>
    <tableColumn id="2" xr3:uid="{3767266E-B237-48D3-A98E-176C11E5CC00}" name="Limbo" dataDxfId="123" totalsRowDxfId="122"/>
    <tableColumn id="29" xr3:uid="{C37C7BC3-2464-4BC9-AF02-264E1777D312}" name="Runde19" dataDxfId="121" totalsRowDxfId="120"/>
    <tableColumn id="30" xr3:uid="{597BDE76-F1CF-4DC3-B2E6-CE81BE2CF1AA}" name="Runde20" dataDxfId="119" totalsRowDxfId="118"/>
    <tableColumn id="31" xr3:uid="{33D487F5-2D47-45A7-A58A-A69CDD10842F}" name="Runde21" dataDxfId="117" totalsRowDxfId="116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5" dataDxfId="114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3"/>
    <tableColumn id="2" xr3:uid="{DD3CC263-7B6E-46E8-B75C-E04D52F6D2A2}" name="Team"/>
    <tableColumn id="4" xr3:uid="{9E8DA466-474D-478F-89A7-77E7A957B4F3}" name="Gesamt" dataDxfId="112">
      <calculatedColumnFormula>SUM(D2:AZ2)</calculatedColumnFormula>
    </tableColumn>
    <tableColumn id="51" xr3:uid="{D80EE728-1D9F-4034-B0EA-A3959EE1D4F8}" name="29.12." dataDxfId="111"/>
    <tableColumn id="50" xr3:uid="{18DFC81C-536E-4DF4-8AC0-D07E087962B3}" name="22.12." dataDxfId="110"/>
    <tableColumn id="49" xr3:uid="{AA26FBD4-1205-433F-B9C4-575F1CDD6A8F}" name="15.12." dataDxfId="109"/>
    <tableColumn id="48" xr3:uid="{78E30105-E551-42F1-9378-5F3F4474D655}" name="08.12." dataDxfId="108"/>
    <tableColumn id="47" xr3:uid="{BE7F888E-B087-495F-9A4F-EEF20B6DD768}" name="01.12." dataDxfId="107"/>
    <tableColumn id="46" xr3:uid="{075DF1D4-AECF-46BE-893E-E6DC85B09ADF}" name="24.11." dataDxfId="106"/>
    <tableColumn id="45" xr3:uid="{B9663D90-D078-4FEF-A12F-873BD5F52606}" name="17.11." dataDxfId="105"/>
    <tableColumn id="44" xr3:uid="{38653FC4-630D-462E-9912-0056C9AF79E1}" name="10.11." dataDxfId="104"/>
    <tableColumn id="43" xr3:uid="{7D63DF10-165B-47D9-A5CA-CE5D4EB79B64}" name="03.11." dataDxfId="103"/>
    <tableColumn id="42" xr3:uid="{9795BA8C-B6F1-4E2E-A8D3-1428E64F3744}" name="27.10." dataDxfId="102"/>
    <tableColumn id="41" xr3:uid="{0602ED51-432A-4AA6-A922-8A4700A9F460}" name="20.10." dataDxfId="101"/>
    <tableColumn id="40" xr3:uid="{007DCE1D-BF6F-42A7-BC15-775A868394F5}" name="13.10." dataDxfId="100"/>
    <tableColumn id="39" xr3:uid="{F2C4627A-A1E1-4949-98D8-CC2AE4D90240}" name="06.10." dataDxfId="99"/>
    <tableColumn id="38" xr3:uid="{5F7E9FF0-0F17-4A6E-8D0A-11C291637573}" name="29.09." dataDxfId="98"/>
    <tableColumn id="37" xr3:uid="{08601D7D-78BA-4FA6-A2D1-231B5658496E}" name="22.09." dataDxfId="97"/>
    <tableColumn id="36" xr3:uid="{D0859B5C-4F00-4011-A95C-BC62783F6B8B}" name="08.09." dataDxfId="96"/>
    <tableColumn id="35" xr3:uid="{A2031D0A-F3AB-4248-AAE4-9FA7CFEC2042}" name="01.09." dataDxfId="95"/>
    <tableColumn id="34" xr3:uid="{19926C27-C30C-4149-947F-80B75DCD7DE9}" name="25.08." dataDxfId="94"/>
    <tableColumn id="33" xr3:uid="{1CBC101C-1E22-4B54-9A70-88BE63F85313}" name="18.08." dataDxfId="93"/>
    <tableColumn id="32" xr3:uid="{58F001FC-50D6-4010-B615-A812350DCF5D}" name="11.08." dataDxfId="92"/>
    <tableColumn id="31" xr3:uid="{0976B145-4E93-4918-9EFB-2DACB1AADE98}" name="04.08." dataDxfId="91"/>
    <tableColumn id="30" xr3:uid="{79704774-85D1-4E7B-92A1-6ACDA0EBAA4D}" name="28.07." dataDxfId="90"/>
    <tableColumn id="29" xr3:uid="{DD5CD095-F361-42C4-81BB-F9A9F09C06E6}" name="21.07." dataDxfId="89"/>
    <tableColumn id="28" xr3:uid="{E2C222EE-6B3C-4B4E-B117-34D3611678D6}" name="14.07." dataDxfId="88"/>
    <tableColumn id="27" xr3:uid="{9585FDFE-4270-417D-A155-2FBC758E0E30}" name="07.07." dataDxfId="87"/>
    <tableColumn id="26" xr3:uid="{2F083E7F-0218-4823-9073-D0DF524B0A7C}" name="30.06." dataDxfId="86"/>
    <tableColumn id="25" xr3:uid="{E9984F9C-6D9F-414F-8F31-6F821FD59665}" name="23.06." dataDxfId="85"/>
    <tableColumn id="24" xr3:uid="{2B7041E0-B44B-4672-82CA-DBAFF0C978FF}" name="16.06." dataDxfId="84"/>
    <tableColumn id="23" xr3:uid="{8C3EF5B3-A615-4B5C-9996-A24C0D50730C}" name="09.06." dataDxfId="83"/>
    <tableColumn id="22" xr3:uid="{F7F07538-4B1A-497B-B3AB-B47A021C265A}" name="02.06." dataDxfId="82"/>
    <tableColumn id="19" xr3:uid="{1C73BC20-E390-4A72-8226-0FF013A9746E}" name="26.05." dataDxfId="81"/>
    <tableColumn id="21" xr3:uid="{10B7A165-89BC-4252-861D-C8DEC26C6286}" name="19.05." dataDxfId="80"/>
    <tableColumn id="20" xr3:uid="{90954104-5244-44DC-A129-35604EDFC411}" name="12.05." dataDxfId="79"/>
    <tableColumn id="18" xr3:uid="{0666B8EF-96CE-4472-BC39-2F37E78C2E5F}" name="05.05." dataDxfId="78"/>
    <tableColumn id="17" xr3:uid="{6007B83D-2534-4CE0-86E8-9C9611C9A478}" name="28.04." dataDxfId="77"/>
    <tableColumn id="16" xr3:uid="{0E2C6871-1534-4FAF-9552-8206AA58016E}" name="21.04." dataDxfId="76"/>
    <tableColumn id="15" xr3:uid="{80F06FC4-6FFD-4F30-A7E6-CB599FF6B169}" name="07.04." dataDxfId="75"/>
    <tableColumn id="14" xr3:uid="{0BD00466-1C22-42DB-9C81-DE9D7A3ECD67}" name="31.03." dataDxfId="74"/>
    <tableColumn id="13" xr3:uid="{4DD8AA38-F65D-4729-B7E2-E8C8CAD0725A}" name="24.03." dataDxfId="73"/>
    <tableColumn id="12" xr3:uid="{3D53FFC8-47D4-4100-995E-D3B67A558CF4}" name="17.03." dataDxfId="72"/>
    <tableColumn id="11" xr3:uid="{3CE38233-FE76-4970-8433-DB41116A1174}" name="10.03." dataDxfId="71"/>
    <tableColumn id="10" xr3:uid="{5E0BE3AF-8B28-4BFE-8FC4-076F9988A4E8}" name="03.03." dataDxfId="70"/>
    <tableColumn id="9" xr3:uid="{C7394EDA-724D-4024-B6CF-430C321669D5}" name="24.02." dataDxfId="69"/>
    <tableColumn id="8" xr3:uid="{BC653F04-F122-421F-B8DF-C44FB722ADD5}" name="17.02." dataDxfId="68"/>
    <tableColumn id="7" xr3:uid="{A8A2A906-38E1-4903-B6A6-2E64EAF56A3D}" name="10.02." dataDxfId="67"/>
    <tableColumn id="6" xr3:uid="{9DA4D889-BCCE-46B0-B2BC-2C9B69B37AE1}" name="03.02." dataDxfId="66"/>
    <tableColumn id="5" xr3:uid="{89BEC0E4-E832-4854-BCC3-D44EC805B952}" name="27.01." dataDxfId="65"/>
    <tableColumn id="3" xr3:uid="{29BBA1A4-E900-4AEA-9654-E92388475F9D}" name="20.01." dataDxfId="64"/>
    <tableColumn id="56" xr3:uid="{6857F6B0-55B9-4141-8B7A-50E746853B1D}" name="06.01." dataDxfId="63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62" dataDxfId="61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60"/>
    <tableColumn id="2" xr3:uid="{130A3EA8-358A-4294-8BC4-C14B730E396B}" name="Team"/>
    <tableColumn id="3" xr3:uid="{D933E0D2-D237-464B-A480-66D173B21B75}" name="Punkte" dataDxfId="59">
      <calculatedColumnFormula>SUM(E2:BD2)</calculatedColumnFormula>
    </tableColumn>
    <tableColumn id="43" xr3:uid="{D997E48B-7E3C-4B50-B844-65213375E1BC}" name="Teilnahmen" dataDxfId="58">
      <calculatedColumnFormula>COUNT(Tabelle2[[#This Row],[30.10.]:[bis 23.01.]])</calculatedColumnFormula>
    </tableColumn>
    <tableColumn id="56" xr3:uid="{1D86AC17-291A-451A-8ACB-6746543508B4}" name="30.10." dataDxfId="57"/>
    <tableColumn id="55" xr3:uid="{3823C996-1AF3-44DF-99E0-3A4DDC576D4C}" name="23.12." dataDxfId="56"/>
    <tableColumn id="54" xr3:uid="{BCBEDF02-AC93-4F9A-A5E1-8F0A8ABD0435}" name="16.12." dataDxfId="55"/>
    <tableColumn id="53" xr3:uid="{F01327E2-5085-4F58-8BB3-75AA5AE3E7F6}" name="09.12." dataDxfId="54"/>
    <tableColumn id="52" xr3:uid="{311C9712-59BD-405A-9DF3-24F0AC250977}" name="02.12." dataDxfId="53"/>
    <tableColumn id="51" xr3:uid="{767657A9-651E-44A0-9547-45AAA1A35C16}" name="25.11." dataDxfId="52"/>
    <tableColumn id="50" xr3:uid="{899CC119-7680-4C74-A5A3-F79AECF64C43}" name="18.11." dataDxfId="51"/>
    <tableColumn id="49" xr3:uid="{269F5E56-8F23-4D19-9BA7-56D868ED9226}" name="11.11." dataDxfId="50"/>
    <tableColumn id="48" xr3:uid="{6F566D4F-7980-4498-A6F9-8117E12FD88D}" name="4.11." dataDxfId="49"/>
    <tableColumn id="47" xr3:uid="{76AB2801-67FF-4FD7-A1BF-B412DB456ED4}" name="28.10." dataDxfId="48"/>
    <tableColumn id="46" xr3:uid="{53E05325-2207-4A9F-B78D-0A00F127AD6D}" name="21.10." dataDxfId="47"/>
    <tableColumn id="45" xr3:uid="{2C5365E9-1731-41E9-A21F-03079D44EA56}" name="14.10." dataDxfId="46"/>
    <tableColumn id="44" xr3:uid="{CEDE5EB9-EB50-40A2-870B-97744CA0ACA4}" name="07.10." dataDxfId="45"/>
    <tableColumn id="42" xr3:uid="{ED84636D-3A1C-4A9A-9C57-EE4EB0998B8C}" name="30.09." dataDxfId="44"/>
    <tableColumn id="41" xr3:uid="{AE4E6F21-AC56-42E6-A230-3AF55DDAE83D}" name="25.09." dataDxfId="43"/>
    <tableColumn id="40" xr3:uid="{7BBE8A0E-EA59-4749-878D-F8F11FFF1C60}" name="09.09." dataDxfId="42"/>
    <tableColumn id="39" xr3:uid="{FE3BF706-722C-4DA4-BADE-F43BABFD21C2}" name="02.09." dataDxfId="41"/>
    <tableColumn id="38" xr3:uid="{9E01D260-C5DA-4F82-A66E-1B77C3034344}" name="26.08." dataDxfId="40"/>
    <tableColumn id="37" xr3:uid="{53500BDD-9521-4DAE-BE93-F46B75B0F6DD}" name="19.08." dataDxfId="39"/>
    <tableColumn id="36" xr3:uid="{95F934CB-F8D8-4FD9-9CBF-CB9A13830068}" name="12.08." dataDxfId="38"/>
    <tableColumn id="35" xr3:uid="{7F96C328-25FF-4281-B2F7-2D668874181D}" name="05.08." dataDxfId="37"/>
    <tableColumn id="34" xr3:uid="{73556C1E-1A38-4B40-97EA-1DFD5A964A5F}" name="29.07." dataDxfId="36"/>
    <tableColumn id="33" xr3:uid="{8E1A63C5-249D-43BE-A600-F31D8DA93217}" name="22.07." dataDxfId="35"/>
    <tableColumn id="32" xr3:uid="{12209E3E-B71D-429D-9E98-16CB9EAB3B34}" name="15.07." dataDxfId="34"/>
    <tableColumn id="31" xr3:uid="{E21AD359-50E1-46AB-9E0F-DAB0B896D1DE}" name="08.07." dataDxfId="33"/>
    <tableColumn id="30" xr3:uid="{A065B2A5-5D4E-4DC0-88C0-C1ADC08BC37C}" name="01.07." dataDxfId="32"/>
    <tableColumn id="29" xr3:uid="{22B625E6-CF41-4539-B63C-84B24A10B95D}" name="24.06." dataDxfId="31"/>
    <tableColumn id="28" xr3:uid="{86C25308-220D-4CFE-B0D0-B0AD2BF7F209}" name="29.10." dataDxfId="30"/>
    <tableColumn id="27" xr3:uid="{8E563CBF-FAAF-4122-9725-ACB6714C96F0}" name="22.10." dataDxfId="29"/>
    <tableColumn id="26" xr3:uid="{7079FBE5-D0E3-44D4-8C93-F1994A049382}" name="15.10." dataDxfId="28"/>
    <tableColumn id="25" xr3:uid="{F23A4609-1C91-49F1-B423-8C149117BD87}" name="08.10." dataDxfId="27"/>
    <tableColumn id="24" xr3:uid="{0B4C19E8-43A7-491A-93D1-F91E6A0DC5F3}" name="01.10." dataDxfId="26"/>
    <tableColumn id="23" xr3:uid="{56AF68AC-55C8-49C7-A17E-453F996F540B}" name="24.09." dataDxfId="25"/>
    <tableColumn id="22" xr3:uid="{27519F6D-527D-4A14-9B9B-A73DD28F03E4}" name="17.09." dataDxfId="24"/>
    <tableColumn id="21" xr3:uid="{2E36E0F4-DDF6-4416-AC20-BB1C11D34648}" name="03.09." dataDxfId="23"/>
    <tableColumn id="20" xr3:uid="{B3000B62-B2EC-4967-A5AC-94C2710D2677}" name="27.08." dataDxfId="22"/>
    <tableColumn id="19" xr3:uid="{80D15D75-E7F0-43B0-803D-320CB95FB0FC}" name="20.08." dataDxfId="21"/>
    <tableColumn id="18" xr3:uid="{B3CD6FB7-C9AE-427A-B351-27C9263337A8}" name="13.08." dataDxfId="20"/>
    <tableColumn id="16" xr3:uid="{211B1EC8-4A4C-4106-A683-2443B6DA22D9}" name="06.08." dataDxfId="19"/>
    <tableColumn id="14" xr3:uid="{85C862DB-3D29-4405-94B7-F17268D8B4A2}" name="30.07." dataDxfId="18"/>
    <tableColumn id="4" xr3:uid="{4C5483E1-0F71-4456-B67F-639FDEE7239A}" name="23.07." dataDxfId="17"/>
    <tableColumn id="15" xr3:uid="{6F6A72DC-CDE7-4F39-A5D9-ACF5F36C944D}" name="16.07." dataDxfId="16"/>
    <tableColumn id="17" xr3:uid="{1389343C-D6AA-4233-AD87-4C88305E3948}" name="09.07." dataDxfId="15"/>
    <tableColumn id="5" xr3:uid="{B7ABFB27-8A92-4C32-9078-78E50978A1AF}" name="02.07." dataDxfId="14"/>
    <tableColumn id="6" xr3:uid="{361252C1-A788-4646-AA9C-F5C29EB60127}" name="26.06." dataDxfId="13"/>
    <tableColumn id="7" xr3:uid="{D2FBD160-1E64-4734-ADE6-C6698B01309B}" name="12.03." dataDxfId="12"/>
    <tableColumn id="8" xr3:uid="{19FA072B-00E7-4C01-BD1E-18CF9E45FFAC}" name="05.03." dataDxfId="11"/>
    <tableColumn id="9" xr3:uid="{AB3EAAF6-749A-4159-A350-5C39DAC96E54}" name="27.02." dataDxfId="10"/>
    <tableColumn id="10" xr3:uid="{C604DFB0-CF99-4556-9A10-FBDC409A408C}" name="20.02." dataDxfId="9"/>
    <tableColumn id="11" xr3:uid="{E5FA4FC7-7931-4931-8420-B326588FFE78}" name="13.02." dataDxfId="8"/>
    <tableColumn id="12" xr3:uid="{82DFEA61-21E3-4687-A072-2B5FDAC03295}" name="30.01." dataDxfId="7"/>
    <tableColumn id="13" xr3:uid="{2AC6FF04-46DB-4B57-B6EA-29838E5DF9F5}" name="bis 23.01." dataDxfId="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5"/>
    <tableColumn id="2" xr3:uid="{00000000-0010-0000-0000-000002000000}" name="Team"/>
    <tableColumn id="3" xr3:uid="{00000000-0010-0000-0000-000003000000}" name="Punkte" dataDxfId="4" totalsRow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AF202"/>
  <sheetViews>
    <sheetView tabSelected="1" zoomScaleNormal="100" workbookViewId="0">
      <selection activeCell="D200" sqref="A1:D200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27" width="6.140625" style="1" bestFit="1" customWidth="1"/>
    <col min="28" max="29" width="6.140625" bestFit="1" customWidth="1"/>
  </cols>
  <sheetData>
    <row r="1" spans="1:32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7" t="s">
        <v>1288</v>
      </c>
      <c r="F1" s="27" t="s">
        <v>1283</v>
      </c>
      <c r="G1" s="27" t="s">
        <v>1276</v>
      </c>
      <c r="H1" s="27" t="s">
        <v>1269</v>
      </c>
      <c r="I1" s="27" t="s">
        <v>1264</v>
      </c>
      <c r="J1" s="27" t="s">
        <v>1253</v>
      </c>
      <c r="K1" s="27" t="s">
        <v>1252</v>
      </c>
      <c r="L1" s="27" t="s">
        <v>1238</v>
      </c>
      <c r="M1" s="27" t="s">
        <v>1239</v>
      </c>
      <c r="N1" s="27" t="s">
        <v>1235</v>
      </c>
      <c r="O1" s="27" t="s">
        <v>1232</v>
      </c>
      <c r="P1" s="27" t="s">
        <v>1227</v>
      </c>
      <c r="Q1" s="27" t="s">
        <v>1212</v>
      </c>
      <c r="R1" s="27" t="s">
        <v>1211</v>
      </c>
      <c r="S1" s="27" t="s">
        <v>1206</v>
      </c>
      <c r="T1" s="27" t="s">
        <v>1200</v>
      </c>
      <c r="U1" s="27" t="s">
        <v>1161</v>
      </c>
      <c r="V1" s="28" t="s">
        <v>1155</v>
      </c>
      <c r="W1" s="27" t="s">
        <v>1146</v>
      </c>
      <c r="X1" s="27" t="s">
        <v>1144</v>
      </c>
      <c r="Y1" s="27" t="s">
        <v>1135</v>
      </c>
      <c r="Z1" s="27" t="s">
        <v>1130</v>
      </c>
      <c r="AA1" s="27" t="s">
        <v>1123</v>
      </c>
      <c r="AB1" s="27" t="s">
        <v>1117</v>
      </c>
      <c r="AC1" s="27" t="s">
        <v>1110</v>
      </c>
      <c r="AD1" s="27" t="s">
        <v>1099</v>
      </c>
      <c r="AE1" s="27" t="s">
        <v>1090</v>
      </c>
      <c r="AF1" s="27" t="s">
        <v>1080</v>
      </c>
    </row>
    <row r="2" spans="1:32" x14ac:dyDescent="0.25">
      <c r="A2" s="1">
        <v>1</v>
      </c>
      <c r="B2" t="s">
        <v>62</v>
      </c>
      <c r="C2" s="1">
        <f>SUM(E2:AF2)</f>
        <v>839</v>
      </c>
      <c r="D2" s="1">
        <f>COUNT(E2:AF2)</f>
        <v>28</v>
      </c>
      <c r="E2" s="1">
        <v>40</v>
      </c>
      <c r="F2" s="1">
        <v>26</v>
      </c>
      <c r="G2" s="1">
        <v>26</v>
      </c>
      <c r="H2" s="1">
        <v>27</v>
      </c>
      <c r="I2" s="1">
        <v>37</v>
      </c>
      <c r="J2" s="1">
        <v>31</v>
      </c>
      <c r="K2" s="1">
        <v>32</v>
      </c>
      <c r="L2" s="1">
        <v>31</v>
      </c>
      <c r="M2" s="1">
        <v>26</v>
      </c>
      <c r="N2" s="1">
        <v>33</v>
      </c>
      <c r="O2" s="1">
        <v>30</v>
      </c>
      <c r="P2" s="1">
        <v>22</v>
      </c>
      <c r="Q2" s="1">
        <v>25</v>
      </c>
      <c r="R2" s="1">
        <v>35</v>
      </c>
      <c r="S2" s="1">
        <v>27</v>
      </c>
      <c r="T2" s="1">
        <v>36</v>
      </c>
      <c r="U2" s="1">
        <v>27</v>
      </c>
      <c r="V2" s="1">
        <v>32</v>
      </c>
      <c r="W2" s="1">
        <v>35</v>
      </c>
      <c r="X2" s="1">
        <v>27</v>
      </c>
      <c r="Y2" s="1">
        <v>28</v>
      </c>
      <c r="Z2" s="1">
        <v>22</v>
      </c>
      <c r="AA2" s="1">
        <v>30</v>
      </c>
      <c r="AB2" s="1">
        <v>35</v>
      </c>
      <c r="AC2" s="1">
        <v>25</v>
      </c>
      <c r="AD2" s="1">
        <v>29</v>
      </c>
      <c r="AE2" s="1">
        <v>27</v>
      </c>
      <c r="AF2" s="1">
        <v>38</v>
      </c>
    </row>
    <row r="3" spans="1:32" x14ac:dyDescent="0.25">
      <c r="A3" s="1">
        <v>2</v>
      </c>
      <c r="B3" t="s">
        <v>59</v>
      </c>
      <c r="C3" s="1">
        <f>SUM(E3:AF3)</f>
        <v>812</v>
      </c>
      <c r="D3" s="1">
        <f>COUNT(E3:AF3)</f>
        <v>28</v>
      </c>
      <c r="E3" s="1">
        <v>31</v>
      </c>
      <c r="F3" s="1">
        <v>28</v>
      </c>
      <c r="G3" s="1">
        <v>22</v>
      </c>
      <c r="H3" s="1">
        <v>28</v>
      </c>
      <c r="I3" s="1">
        <v>43</v>
      </c>
      <c r="J3" s="1">
        <v>31</v>
      </c>
      <c r="K3" s="1">
        <v>29</v>
      </c>
      <c r="L3" s="1">
        <v>33</v>
      </c>
      <c r="M3" s="1">
        <v>26</v>
      </c>
      <c r="N3" s="1">
        <v>34</v>
      </c>
      <c r="O3" s="1">
        <v>22</v>
      </c>
      <c r="P3" s="1">
        <v>16</v>
      </c>
      <c r="Q3" s="1">
        <v>26</v>
      </c>
      <c r="R3" s="1">
        <v>33</v>
      </c>
      <c r="S3" s="1">
        <v>34</v>
      </c>
      <c r="T3" s="1">
        <v>31</v>
      </c>
      <c r="U3" s="1">
        <v>24</v>
      </c>
      <c r="V3" s="1">
        <v>31</v>
      </c>
      <c r="W3" s="1">
        <v>36</v>
      </c>
      <c r="X3" s="1">
        <v>21</v>
      </c>
      <c r="Y3" s="1">
        <v>22</v>
      </c>
      <c r="Z3" s="1">
        <v>28</v>
      </c>
      <c r="AA3" s="1">
        <v>29</v>
      </c>
      <c r="AB3" s="1">
        <v>32</v>
      </c>
      <c r="AC3" s="1">
        <v>23</v>
      </c>
      <c r="AD3" s="1">
        <v>31</v>
      </c>
      <c r="AE3" s="1">
        <v>30</v>
      </c>
      <c r="AF3" s="1">
        <v>38</v>
      </c>
    </row>
    <row r="4" spans="1:32" x14ac:dyDescent="0.25">
      <c r="A4" s="1">
        <v>3</v>
      </c>
      <c r="B4" t="s">
        <v>839</v>
      </c>
      <c r="C4" s="1">
        <f>SUM(E4:AF4)</f>
        <v>802</v>
      </c>
      <c r="D4" s="1">
        <f>COUNT(E4:AF4)</f>
        <v>28</v>
      </c>
      <c r="E4" s="1">
        <v>34</v>
      </c>
      <c r="F4" s="1">
        <v>24</v>
      </c>
      <c r="G4" s="1">
        <v>24</v>
      </c>
      <c r="H4" s="1">
        <v>23</v>
      </c>
      <c r="I4" s="1">
        <v>43</v>
      </c>
      <c r="J4" s="1">
        <v>38</v>
      </c>
      <c r="K4" s="1">
        <v>35</v>
      </c>
      <c r="L4" s="1">
        <v>33</v>
      </c>
      <c r="M4" s="1">
        <v>25</v>
      </c>
      <c r="N4" s="1">
        <v>31</v>
      </c>
      <c r="O4" s="1">
        <v>20</v>
      </c>
      <c r="P4" s="1">
        <v>20</v>
      </c>
      <c r="Q4" s="1">
        <v>24</v>
      </c>
      <c r="R4" s="1">
        <v>31</v>
      </c>
      <c r="S4" s="1">
        <v>23</v>
      </c>
      <c r="T4" s="1">
        <v>29</v>
      </c>
      <c r="U4" s="1">
        <v>31</v>
      </c>
      <c r="V4" s="1">
        <v>21</v>
      </c>
      <c r="W4" s="1">
        <v>26</v>
      </c>
      <c r="X4" s="1">
        <v>22</v>
      </c>
      <c r="Y4" s="1">
        <v>35</v>
      </c>
      <c r="Z4" s="1">
        <v>26</v>
      </c>
      <c r="AA4" s="1">
        <v>24</v>
      </c>
      <c r="AB4" s="1">
        <v>38</v>
      </c>
      <c r="AC4" s="1">
        <v>26</v>
      </c>
      <c r="AD4" s="1">
        <v>32</v>
      </c>
      <c r="AE4" s="1">
        <v>29</v>
      </c>
      <c r="AF4" s="1">
        <v>35</v>
      </c>
    </row>
    <row r="5" spans="1:32" x14ac:dyDescent="0.25">
      <c r="A5" s="1">
        <v>4</v>
      </c>
      <c r="B5" t="s">
        <v>797</v>
      </c>
      <c r="C5" s="1">
        <f>SUM(E5:AF5)</f>
        <v>797</v>
      </c>
      <c r="D5" s="1">
        <f>COUNT(E5:AF5)</f>
        <v>28</v>
      </c>
      <c r="E5" s="1">
        <v>27</v>
      </c>
      <c r="F5" s="1">
        <v>29</v>
      </c>
      <c r="G5" s="1">
        <v>20</v>
      </c>
      <c r="H5" s="1">
        <v>24</v>
      </c>
      <c r="I5" s="1">
        <v>40</v>
      </c>
      <c r="J5" s="1">
        <v>32</v>
      </c>
      <c r="K5" s="1">
        <v>26</v>
      </c>
      <c r="L5" s="1">
        <v>28</v>
      </c>
      <c r="M5" s="1">
        <v>24</v>
      </c>
      <c r="N5" s="1">
        <v>37</v>
      </c>
      <c r="O5" s="1">
        <v>23</v>
      </c>
      <c r="P5" s="1">
        <v>26</v>
      </c>
      <c r="Q5" s="1">
        <v>26</v>
      </c>
      <c r="R5" s="1">
        <v>34</v>
      </c>
      <c r="S5" s="1">
        <v>20</v>
      </c>
      <c r="T5" s="1">
        <v>34</v>
      </c>
      <c r="U5" s="1">
        <v>27</v>
      </c>
      <c r="V5" s="1">
        <v>30</v>
      </c>
      <c r="W5" s="1">
        <v>38</v>
      </c>
      <c r="X5" s="1">
        <v>27</v>
      </c>
      <c r="Y5" s="1">
        <v>26</v>
      </c>
      <c r="Z5" s="1">
        <v>24</v>
      </c>
      <c r="AA5" s="1">
        <v>27</v>
      </c>
      <c r="AB5" s="1">
        <v>37</v>
      </c>
      <c r="AC5" s="1">
        <v>23</v>
      </c>
      <c r="AD5" s="1">
        <v>31</v>
      </c>
      <c r="AE5" s="1">
        <v>23</v>
      </c>
      <c r="AF5" s="1">
        <v>34</v>
      </c>
    </row>
    <row r="6" spans="1:32" x14ac:dyDescent="0.25">
      <c r="A6" s="1">
        <v>5</v>
      </c>
      <c r="B6" t="s">
        <v>854</v>
      </c>
      <c r="C6" s="1">
        <f>SUM(E6:AF6)</f>
        <v>772</v>
      </c>
      <c r="D6" s="1">
        <f>COUNT(E6:AF6)</f>
        <v>28</v>
      </c>
      <c r="E6" s="1">
        <v>34</v>
      </c>
      <c r="F6" s="1">
        <v>25</v>
      </c>
      <c r="G6" s="1">
        <v>19</v>
      </c>
      <c r="H6" s="1">
        <v>24</v>
      </c>
      <c r="I6" s="1">
        <v>48</v>
      </c>
      <c r="J6" s="1">
        <v>26</v>
      </c>
      <c r="K6" s="1">
        <v>31</v>
      </c>
      <c r="L6" s="1">
        <v>33</v>
      </c>
      <c r="M6" s="1">
        <v>21</v>
      </c>
      <c r="N6" s="1">
        <v>31</v>
      </c>
      <c r="O6" s="1">
        <v>23</v>
      </c>
      <c r="P6" s="1">
        <v>18</v>
      </c>
      <c r="Q6" s="1">
        <v>26</v>
      </c>
      <c r="R6" s="1">
        <v>29</v>
      </c>
      <c r="S6" s="1">
        <v>33</v>
      </c>
      <c r="T6" s="1">
        <v>35</v>
      </c>
      <c r="U6" s="1">
        <v>22</v>
      </c>
      <c r="V6" s="1">
        <v>23</v>
      </c>
      <c r="W6" s="1">
        <v>30</v>
      </c>
      <c r="X6" s="1">
        <v>25</v>
      </c>
      <c r="Y6" s="1">
        <v>32</v>
      </c>
      <c r="Z6" s="1">
        <v>21</v>
      </c>
      <c r="AA6" s="1">
        <v>25</v>
      </c>
      <c r="AB6" s="1">
        <v>29</v>
      </c>
      <c r="AC6" s="1">
        <v>24</v>
      </c>
      <c r="AD6" s="1">
        <v>25</v>
      </c>
      <c r="AE6" s="1">
        <v>25</v>
      </c>
      <c r="AF6" s="1">
        <v>35</v>
      </c>
    </row>
    <row r="7" spans="1:32" x14ac:dyDescent="0.25">
      <c r="A7" s="1">
        <v>6</v>
      </c>
      <c r="B7" t="s">
        <v>87</v>
      </c>
      <c r="C7" s="1">
        <f>SUM(E7:AF7)</f>
        <v>743</v>
      </c>
      <c r="D7" s="1">
        <f>COUNT(E7:AF7)</f>
        <v>28</v>
      </c>
      <c r="E7" s="1">
        <v>32</v>
      </c>
      <c r="F7" s="1">
        <v>22</v>
      </c>
      <c r="G7" s="1">
        <v>25</v>
      </c>
      <c r="H7" s="1">
        <v>22</v>
      </c>
      <c r="I7" s="1">
        <v>46</v>
      </c>
      <c r="J7" s="1">
        <v>32</v>
      </c>
      <c r="K7" s="1">
        <v>28</v>
      </c>
      <c r="L7" s="1">
        <v>24</v>
      </c>
      <c r="M7" s="1">
        <v>25</v>
      </c>
      <c r="N7" s="1">
        <v>35</v>
      </c>
      <c r="O7" s="1">
        <v>21</v>
      </c>
      <c r="P7" s="1">
        <v>17</v>
      </c>
      <c r="Q7" s="1">
        <v>15</v>
      </c>
      <c r="R7" s="1">
        <v>30</v>
      </c>
      <c r="S7" s="1">
        <v>26</v>
      </c>
      <c r="T7" s="1">
        <v>31</v>
      </c>
      <c r="U7" s="1">
        <v>26</v>
      </c>
      <c r="V7" s="1">
        <v>27</v>
      </c>
      <c r="W7" s="1">
        <v>27</v>
      </c>
      <c r="X7" s="1">
        <v>15</v>
      </c>
      <c r="Y7" s="1">
        <v>21</v>
      </c>
      <c r="Z7" s="1">
        <v>23</v>
      </c>
      <c r="AA7" s="1">
        <v>30</v>
      </c>
      <c r="AB7" s="1">
        <v>33</v>
      </c>
      <c r="AC7" s="1">
        <v>25</v>
      </c>
      <c r="AD7" s="1">
        <v>29</v>
      </c>
      <c r="AE7" s="1">
        <v>25</v>
      </c>
      <c r="AF7" s="1">
        <v>31</v>
      </c>
    </row>
    <row r="8" spans="1:32" x14ac:dyDescent="0.25">
      <c r="A8" s="1">
        <v>7</v>
      </c>
      <c r="B8" t="s">
        <v>1088</v>
      </c>
      <c r="C8" s="1">
        <f>SUM(E8:AF8)</f>
        <v>688</v>
      </c>
      <c r="D8" s="1">
        <f>COUNT(E8:AF8)</f>
        <v>27</v>
      </c>
      <c r="E8" s="1">
        <v>29</v>
      </c>
      <c r="G8" s="1">
        <v>22</v>
      </c>
      <c r="H8" s="1">
        <v>22</v>
      </c>
      <c r="I8" s="1">
        <v>34</v>
      </c>
      <c r="J8" s="1">
        <v>31</v>
      </c>
      <c r="K8" s="1">
        <v>20</v>
      </c>
      <c r="L8" s="1">
        <v>26</v>
      </c>
      <c r="M8" s="1">
        <v>22</v>
      </c>
      <c r="N8" s="1">
        <v>27</v>
      </c>
      <c r="O8" s="1">
        <v>25</v>
      </c>
      <c r="P8" s="1">
        <v>18</v>
      </c>
      <c r="Q8" s="1">
        <v>12</v>
      </c>
      <c r="R8" s="1">
        <v>28</v>
      </c>
      <c r="S8" s="1">
        <v>23</v>
      </c>
      <c r="T8" s="1">
        <v>30</v>
      </c>
      <c r="U8" s="1">
        <v>31</v>
      </c>
      <c r="V8" s="1">
        <v>29</v>
      </c>
      <c r="W8" s="1">
        <v>27</v>
      </c>
      <c r="X8" s="1">
        <v>21</v>
      </c>
      <c r="Y8" s="1">
        <v>25</v>
      </c>
      <c r="Z8" s="1">
        <v>21</v>
      </c>
      <c r="AA8" s="1">
        <v>30</v>
      </c>
      <c r="AB8" s="1">
        <v>29</v>
      </c>
      <c r="AC8" s="1">
        <v>20</v>
      </c>
      <c r="AD8" s="1">
        <v>31</v>
      </c>
      <c r="AE8" s="1">
        <v>24</v>
      </c>
      <c r="AF8" s="1">
        <v>31</v>
      </c>
    </row>
    <row r="9" spans="1:32" x14ac:dyDescent="0.25">
      <c r="A9" s="1">
        <v>8</v>
      </c>
      <c r="B9" t="s">
        <v>540</v>
      </c>
      <c r="C9" s="1">
        <f>SUM(E9:AF9)</f>
        <v>677</v>
      </c>
      <c r="D9" s="1">
        <f>COUNT(E9:AF9)</f>
        <v>27</v>
      </c>
      <c r="E9" s="1">
        <v>33</v>
      </c>
      <c r="F9" s="1">
        <v>20</v>
      </c>
      <c r="G9" s="1">
        <v>23</v>
      </c>
      <c r="H9" s="1">
        <v>20</v>
      </c>
      <c r="I9" s="1">
        <v>35</v>
      </c>
      <c r="J9" s="1">
        <v>28</v>
      </c>
      <c r="K9" s="1">
        <v>30</v>
      </c>
      <c r="M9" s="1">
        <v>21</v>
      </c>
      <c r="N9" s="1">
        <v>32</v>
      </c>
      <c r="O9" s="1">
        <v>18</v>
      </c>
      <c r="P9" s="1">
        <v>22</v>
      </c>
      <c r="Q9" s="1">
        <v>15</v>
      </c>
      <c r="R9" s="1">
        <v>31</v>
      </c>
      <c r="S9" s="1">
        <v>19</v>
      </c>
      <c r="T9" s="1">
        <v>25</v>
      </c>
      <c r="U9" s="1">
        <v>22</v>
      </c>
      <c r="V9" s="1">
        <v>27</v>
      </c>
      <c r="W9" s="1">
        <v>31</v>
      </c>
      <c r="X9" s="1">
        <v>25</v>
      </c>
      <c r="Y9" s="1">
        <v>25</v>
      </c>
      <c r="Z9" s="1">
        <v>22</v>
      </c>
      <c r="AA9" s="1">
        <v>17</v>
      </c>
      <c r="AB9" s="1">
        <v>33</v>
      </c>
      <c r="AC9" s="1">
        <v>23</v>
      </c>
      <c r="AD9" s="1">
        <v>28</v>
      </c>
      <c r="AE9" s="1">
        <v>23</v>
      </c>
      <c r="AF9" s="1">
        <v>29</v>
      </c>
    </row>
    <row r="10" spans="1:32" x14ac:dyDescent="0.25">
      <c r="A10" s="1">
        <v>9</v>
      </c>
      <c r="B10" t="s">
        <v>1120</v>
      </c>
      <c r="C10" s="1">
        <f>SUM(E10:AF10)</f>
        <v>669</v>
      </c>
      <c r="D10" s="1">
        <f>COUNT(E10:AF10)</f>
        <v>28</v>
      </c>
      <c r="E10" s="1">
        <v>29</v>
      </c>
      <c r="F10" s="1">
        <v>25</v>
      </c>
      <c r="G10" s="1">
        <v>21</v>
      </c>
      <c r="H10" s="1">
        <v>22</v>
      </c>
      <c r="I10" s="1">
        <v>48</v>
      </c>
      <c r="J10" s="1">
        <v>20</v>
      </c>
      <c r="K10" s="1">
        <v>24</v>
      </c>
      <c r="L10" s="1">
        <v>32</v>
      </c>
      <c r="M10" s="1">
        <v>16</v>
      </c>
      <c r="N10" s="1">
        <v>24</v>
      </c>
      <c r="O10" s="1">
        <v>15</v>
      </c>
      <c r="P10" s="1">
        <v>23</v>
      </c>
      <c r="Q10" s="1">
        <v>15</v>
      </c>
      <c r="R10" s="1">
        <v>28</v>
      </c>
      <c r="S10" s="1">
        <v>26</v>
      </c>
      <c r="T10" s="1">
        <v>24</v>
      </c>
      <c r="U10" s="1">
        <v>16</v>
      </c>
      <c r="V10" s="1">
        <v>20</v>
      </c>
      <c r="W10" s="1">
        <v>30</v>
      </c>
      <c r="X10" s="1">
        <v>16</v>
      </c>
      <c r="Y10" s="1">
        <v>23</v>
      </c>
      <c r="Z10" s="1">
        <v>25</v>
      </c>
      <c r="AA10" s="1">
        <v>23</v>
      </c>
      <c r="AB10" s="1">
        <v>24</v>
      </c>
      <c r="AC10" s="1">
        <v>23</v>
      </c>
      <c r="AD10" s="1">
        <v>22</v>
      </c>
      <c r="AE10" s="1">
        <v>22</v>
      </c>
      <c r="AF10" s="1">
        <v>33</v>
      </c>
    </row>
    <row r="11" spans="1:32" x14ac:dyDescent="0.25">
      <c r="A11" s="1">
        <v>10</v>
      </c>
      <c r="B11" t="s">
        <v>208</v>
      </c>
      <c r="C11" s="1">
        <f>SUM(E11:AF11)</f>
        <v>421</v>
      </c>
      <c r="D11" s="1">
        <f>COUNT(E11:AF11)</f>
        <v>19</v>
      </c>
      <c r="E11" s="1">
        <v>18</v>
      </c>
      <c r="G11" s="1">
        <v>26</v>
      </c>
      <c r="I11" s="1">
        <v>45</v>
      </c>
      <c r="L11" s="1">
        <v>23</v>
      </c>
      <c r="M11" s="1">
        <v>17</v>
      </c>
      <c r="N11" s="1">
        <v>21</v>
      </c>
      <c r="P11" s="1">
        <v>12</v>
      </c>
      <c r="S11" s="1">
        <v>25</v>
      </c>
      <c r="T11" s="1">
        <v>14</v>
      </c>
      <c r="U11" s="1">
        <v>22</v>
      </c>
      <c r="V11" s="1">
        <v>25</v>
      </c>
      <c r="W11" s="1">
        <v>28</v>
      </c>
      <c r="X11" s="1">
        <v>19</v>
      </c>
      <c r="Y11" s="1">
        <v>23</v>
      </c>
      <c r="Z11" s="1">
        <v>13</v>
      </c>
      <c r="AB11" s="1"/>
      <c r="AC11" s="1">
        <v>19</v>
      </c>
      <c r="AD11" s="1">
        <v>24</v>
      </c>
      <c r="AE11" s="1">
        <v>22</v>
      </c>
      <c r="AF11" s="1">
        <v>25</v>
      </c>
    </row>
    <row r="12" spans="1:32" x14ac:dyDescent="0.25">
      <c r="A12" s="1">
        <v>11</v>
      </c>
      <c r="B12" t="s">
        <v>85</v>
      </c>
      <c r="C12" s="1">
        <f>SUM(E12:AF12)</f>
        <v>341</v>
      </c>
      <c r="D12" s="1">
        <f>COUNT(E12:AF12)</f>
        <v>15</v>
      </c>
      <c r="E12" s="1">
        <v>19</v>
      </c>
      <c r="I12" s="1">
        <v>33</v>
      </c>
      <c r="K12" s="1">
        <v>25</v>
      </c>
      <c r="L12" s="1">
        <v>27</v>
      </c>
      <c r="O12" s="1">
        <v>12</v>
      </c>
      <c r="P12" s="1">
        <v>12</v>
      </c>
      <c r="T12" s="1">
        <v>23</v>
      </c>
      <c r="U12" s="1">
        <v>21</v>
      </c>
      <c r="W12" s="1">
        <v>19</v>
      </c>
      <c r="Z12" s="1">
        <v>17</v>
      </c>
      <c r="AA12" s="1">
        <v>23</v>
      </c>
      <c r="AB12" s="1">
        <v>28</v>
      </c>
      <c r="AC12" s="1">
        <v>20</v>
      </c>
      <c r="AD12" s="1">
        <v>24</v>
      </c>
      <c r="AE12" s="1"/>
      <c r="AF12" s="1">
        <v>38</v>
      </c>
    </row>
    <row r="13" spans="1:32" x14ac:dyDescent="0.25">
      <c r="A13" s="1">
        <v>12</v>
      </c>
      <c r="B13" t="s">
        <v>109</v>
      </c>
      <c r="C13" s="1">
        <f>SUM(E13:AF13)</f>
        <v>323</v>
      </c>
      <c r="D13" s="1">
        <f>COUNT(E13:AF13)</f>
        <v>12</v>
      </c>
      <c r="F13" s="1">
        <v>29</v>
      </c>
      <c r="H13" s="1">
        <v>29</v>
      </c>
      <c r="J13" s="1">
        <v>31</v>
      </c>
      <c r="L13" s="1">
        <v>28</v>
      </c>
      <c r="O13" s="1">
        <v>13</v>
      </c>
      <c r="P13" s="1">
        <v>18</v>
      </c>
      <c r="R13" s="1">
        <v>34</v>
      </c>
      <c r="V13" s="1">
        <v>32</v>
      </c>
      <c r="X13" s="1">
        <v>27</v>
      </c>
      <c r="Z13" s="1">
        <v>26</v>
      </c>
      <c r="AB13" s="1"/>
      <c r="AC13" s="1">
        <v>24</v>
      </c>
      <c r="AD13" s="1"/>
      <c r="AE13" s="1">
        <v>32</v>
      </c>
      <c r="AF13" s="1"/>
    </row>
    <row r="14" spans="1:32" x14ac:dyDescent="0.25">
      <c r="A14" s="1">
        <v>13</v>
      </c>
      <c r="B14" t="s">
        <v>775</v>
      </c>
      <c r="C14" s="1">
        <f>SUM(E14:AF14)</f>
        <v>274</v>
      </c>
      <c r="D14" s="1">
        <f>COUNT(E14:AF14)</f>
        <v>13</v>
      </c>
      <c r="F14" s="1">
        <v>19</v>
      </c>
      <c r="G14" s="1">
        <v>21</v>
      </c>
      <c r="J14" s="1">
        <v>23</v>
      </c>
      <c r="L14" s="1">
        <v>15</v>
      </c>
      <c r="N14" s="1">
        <v>19</v>
      </c>
      <c r="R14" s="1">
        <v>29</v>
      </c>
      <c r="U14" s="1">
        <v>22</v>
      </c>
      <c r="W14" s="1">
        <v>18</v>
      </c>
      <c r="Y14" s="1">
        <v>17</v>
      </c>
      <c r="Z14" s="1">
        <v>18</v>
      </c>
      <c r="AA14" s="1">
        <v>25</v>
      </c>
      <c r="AB14" s="1"/>
      <c r="AC14" s="1">
        <v>26</v>
      </c>
      <c r="AD14" s="1">
        <v>22</v>
      </c>
      <c r="AE14" s="1"/>
      <c r="AF14" s="1"/>
    </row>
    <row r="15" spans="1:32" x14ac:dyDescent="0.25">
      <c r="A15" s="1">
        <v>14</v>
      </c>
      <c r="B15" t="s">
        <v>1089</v>
      </c>
      <c r="C15" s="1">
        <f>SUM(E15:AF15)</f>
        <v>218</v>
      </c>
      <c r="D15" s="1">
        <f>COUNT(E15:AF15)</f>
        <v>12</v>
      </c>
      <c r="F15" s="1">
        <v>15</v>
      </c>
      <c r="L15" s="1">
        <v>17</v>
      </c>
      <c r="N15" s="1">
        <v>27</v>
      </c>
      <c r="O15" s="1">
        <v>17</v>
      </c>
      <c r="Q15" s="1">
        <v>11</v>
      </c>
      <c r="T15" s="1">
        <v>21</v>
      </c>
      <c r="U15" s="1">
        <v>21</v>
      </c>
      <c r="V15" s="1">
        <v>17</v>
      </c>
      <c r="Y15" s="1">
        <v>17</v>
      </c>
      <c r="AA15" s="1">
        <v>21</v>
      </c>
      <c r="AB15" s="1"/>
      <c r="AC15" s="1">
        <v>16</v>
      </c>
      <c r="AD15" s="1"/>
      <c r="AE15" s="1"/>
      <c r="AF15" s="1">
        <v>18</v>
      </c>
    </row>
    <row r="16" spans="1:32" x14ac:dyDescent="0.25">
      <c r="A16" s="1">
        <v>15</v>
      </c>
      <c r="B16" t="s">
        <v>1251</v>
      </c>
      <c r="C16" s="1">
        <f>SUM(E16:AF16)</f>
        <v>163</v>
      </c>
      <c r="D16" s="1">
        <f>COUNT(E16:AF16)</f>
        <v>6</v>
      </c>
      <c r="L16" s="1">
        <v>34</v>
      </c>
      <c r="N16" s="1">
        <v>30</v>
      </c>
      <c r="Q16" s="1">
        <v>14</v>
      </c>
      <c r="Z16" s="1">
        <v>32</v>
      </c>
      <c r="AB16" s="1"/>
      <c r="AC16" s="1"/>
      <c r="AD16" s="1">
        <v>24</v>
      </c>
      <c r="AE16" s="1"/>
      <c r="AF16" s="1">
        <v>29</v>
      </c>
    </row>
    <row r="17" spans="1:32" x14ac:dyDescent="0.25">
      <c r="A17" s="1">
        <v>16</v>
      </c>
      <c r="B17" t="s">
        <v>236</v>
      </c>
      <c r="C17" s="1">
        <f>SUM(E17:AF17)</f>
        <v>163</v>
      </c>
      <c r="D17" s="1">
        <f>COUNT(E17:AF17)</f>
        <v>8</v>
      </c>
      <c r="H17" s="1">
        <v>20</v>
      </c>
      <c r="J17" s="1">
        <v>23</v>
      </c>
      <c r="L17" s="1">
        <v>18</v>
      </c>
      <c r="R17" s="1">
        <v>20</v>
      </c>
      <c r="T17" s="1">
        <v>27</v>
      </c>
      <c r="X17" s="1">
        <v>16</v>
      </c>
      <c r="AB17" s="1"/>
      <c r="AC17" s="1">
        <v>15</v>
      </c>
      <c r="AD17" s="1"/>
      <c r="AE17" s="1"/>
      <c r="AF17" s="1">
        <v>24</v>
      </c>
    </row>
    <row r="18" spans="1:32" x14ac:dyDescent="0.25">
      <c r="A18" s="1">
        <v>17</v>
      </c>
      <c r="B18" t="s">
        <v>64</v>
      </c>
      <c r="C18" s="1">
        <f>SUM(E18:AF18)</f>
        <v>162</v>
      </c>
      <c r="D18" s="1">
        <f>COUNT(E18:AF18)</f>
        <v>6</v>
      </c>
      <c r="E18" s="1">
        <v>31</v>
      </c>
      <c r="L18" s="1">
        <v>28</v>
      </c>
      <c r="P18" s="1">
        <v>22</v>
      </c>
      <c r="V18" s="1">
        <v>32</v>
      </c>
      <c r="Y18" s="1">
        <v>25</v>
      </c>
      <c r="AB18" s="1"/>
      <c r="AC18" s="1"/>
      <c r="AD18" s="1"/>
      <c r="AE18" s="1">
        <v>24</v>
      </c>
      <c r="AF18" s="1"/>
    </row>
    <row r="19" spans="1:32" x14ac:dyDescent="0.25">
      <c r="A19" s="1">
        <v>18</v>
      </c>
      <c r="B19" t="s">
        <v>75</v>
      </c>
      <c r="C19" s="1">
        <f>SUM(E19:AF19)</f>
        <v>145</v>
      </c>
      <c r="D19" s="1">
        <f>COUNT(E19:AF19)</f>
        <v>5</v>
      </c>
      <c r="F19" s="1">
        <v>27</v>
      </c>
      <c r="Y19" s="1">
        <v>30</v>
      </c>
      <c r="AA19" s="1">
        <v>33</v>
      </c>
      <c r="AB19" s="1"/>
      <c r="AC19" s="1">
        <v>21</v>
      </c>
      <c r="AD19" s="1"/>
      <c r="AE19" s="1"/>
      <c r="AF19" s="1">
        <v>34</v>
      </c>
    </row>
    <row r="20" spans="1:32" x14ac:dyDescent="0.25">
      <c r="A20" s="1">
        <v>19</v>
      </c>
      <c r="B20" t="s">
        <v>89</v>
      </c>
      <c r="C20" s="1">
        <f>SUM(E20:AF20)</f>
        <v>138</v>
      </c>
      <c r="D20" s="1">
        <f>COUNT(E20:AF20)</f>
        <v>6</v>
      </c>
      <c r="M20" s="1">
        <v>18</v>
      </c>
      <c r="N20" s="1">
        <v>26</v>
      </c>
      <c r="R20" s="1">
        <v>27</v>
      </c>
      <c r="U20" s="1">
        <v>24</v>
      </c>
      <c r="X20" s="1">
        <v>21</v>
      </c>
      <c r="AA20" s="1">
        <v>22</v>
      </c>
      <c r="AB20" s="1"/>
      <c r="AC20" s="1"/>
      <c r="AD20" s="1"/>
      <c r="AE20" s="1"/>
      <c r="AF20" s="1"/>
    </row>
    <row r="21" spans="1:32" x14ac:dyDescent="0.25">
      <c r="A21" s="1">
        <v>20</v>
      </c>
      <c r="B21" t="s">
        <v>710</v>
      </c>
      <c r="C21" s="1">
        <f>SUM(E21:AF21)</f>
        <v>136</v>
      </c>
      <c r="D21" s="1">
        <f>COUNT(E21:AF21)</f>
        <v>5</v>
      </c>
      <c r="E21" s="1">
        <v>29</v>
      </c>
      <c r="I21" s="1">
        <v>41</v>
      </c>
      <c r="R21" s="1">
        <v>24</v>
      </c>
      <c r="V21" s="1">
        <v>22</v>
      </c>
      <c r="Z21" s="1">
        <v>20</v>
      </c>
      <c r="AB21" s="1"/>
      <c r="AC21" s="1"/>
      <c r="AD21" s="1"/>
      <c r="AE21" s="1"/>
      <c r="AF21" s="1"/>
    </row>
    <row r="22" spans="1:32" x14ac:dyDescent="0.25">
      <c r="A22" s="1">
        <v>21</v>
      </c>
      <c r="B22" t="s">
        <v>78</v>
      </c>
      <c r="C22" s="1">
        <f>SUM(E22:AF22)</f>
        <v>109</v>
      </c>
      <c r="D22" s="1">
        <f>COUNT(E22:AF22)</f>
        <v>5</v>
      </c>
      <c r="H22" s="1">
        <v>14</v>
      </c>
      <c r="L22" s="1">
        <v>32</v>
      </c>
      <c r="P22" s="1">
        <v>25</v>
      </c>
      <c r="V22" s="1">
        <v>20</v>
      </c>
      <c r="Z22" s="1">
        <v>18</v>
      </c>
      <c r="AB22" s="1"/>
      <c r="AC22" s="1"/>
      <c r="AD22" s="1"/>
      <c r="AE22" s="1"/>
      <c r="AF22" s="1"/>
    </row>
    <row r="23" spans="1:32" x14ac:dyDescent="0.25">
      <c r="A23" s="1">
        <v>22</v>
      </c>
      <c r="B23" t="s">
        <v>1000</v>
      </c>
      <c r="C23" s="1">
        <f>SUM(E23:AF23)</f>
        <v>102</v>
      </c>
      <c r="D23" s="1">
        <f>COUNT(E23:AF23)</f>
        <v>3</v>
      </c>
      <c r="E23" s="1">
        <v>38</v>
      </c>
      <c r="W23" s="1">
        <v>30</v>
      </c>
      <c r="AB23" s="1"/>
      <c r="AC23" s="1"/>
      <c r="AD23" s="1"/>
      <c r="AE23" s="1">
        <v>34</v>
      </c>
      <c r="AF23" s="1"/>
    </row>
    <row r="24" spans="1:32" x14ac:dyDescent="0.25">
      <c r="A24" s="1">
        <v>23</v>
      </c>
      <c r="B24" t="s">
        <v>1107</v>
      </c>
      <c r="C24" s="1">
        <f>SUM(E24:AF24)</f>
        <v>90</v>
      </c>
      <c r="D24" s="1">
        <f>COUNT(E24:AF24)</f>
        <v>4</v>
      </c>
      <c r="R24" s="1">
        <v>17</v>
      </c>
      <c r="S24" s="1">
        <v>25</v>
      </c>
      <c r="Y24" s="1">
        <v>23</v>
      </c>
      <c r="AB24" s="1"/>
      <c r="AC24" s="1"/>
      <c r="AD24" s="1">
        <v>25</v>
      </c>
      <c r="AE24" s="1"/>
      <c r="AF24" s="1"/>
    </row>
    <row r="25" spans="1:32" x14ac:dyDescent="0.25">
      <c r="A25" s="1">
        <v>24</v>
      </c>
      <c r="B25" t="s">
        <v>1093</v>
      </c>
      <c r="C25" s="1">
        <f>SUM(E25:AF25)</f>
        <v>90</v>
      </c>
      <c r="D25" s="1">
        <f>COUNT(E25:AF25)</f>
        <v>3</v>
      </c>
      <c r="I25" s="1">
        <v>33</v>
      </c>
      <c r="Y25" s="1">
        <v>34</v>
      </c>
      <c r="AB25" s="1"/>
      <c r="AC25" s="1"/>
      <c r="AD25" s="1"/>
      <c r="AE25" s="1">
        <v>23</v>
      </c>
      <c r="AF25" s="1"/>
    </row>
    <row r="26" spans="1:32" x14ac:dyDescent="0.25">
      <c r="A26" s="1">
        <v>25</v>
      </c>
      <c r="B26" t="s">
        <v>994</v>
      </c>
      <c r="C26" s="1">
        <f>SUM(E26:AF26)</f>
        <v>86</v>
      </c>
      <c r="D26" s="1">
        <f>COUNT(E26:AF26)</f>
        <v>4</v>
      </c>
      <c r="E26" s="1">
        <v>23</v>
      </c>
      <c r="Q26" s="1">
        <v>23</v>
      </c>
      <c r="U26" s="1">
        <v>18</v>
      </c>
      <c r="Y26" s="1">
        <v>22</v>
      </c>
      <c r="AB26" s="1"/>
      <c r="AC26" s="1"/>
      <c r="AD26" s="1"/>
      <c r="AE26" s="1"/>
      <c r="AF26" s="1"/>
    </row>
    <row r="27" spans="1:32" x14ac:dyDescent="0.25">
      <c r="A27" s="1">
        <v>26</v>
      </c>
      <c r="B27" t="s">
        <v>616</v>
      </c>
      <c r="C27" s="1">
        <f>SUM(E27:AF27)</f>
        <v>81</v>
      </c>
      <c r="D27" s="1">
        <f>COUNT(E27:AF27)</f>
        <v>4</v>
      </c>
      <c r="I27" s="1">
        <v>32</v>
      </c>
      <c r="Q27" s="1">
        <v>9</v>
      </c>
      <c r="U27" s="1">
        <v>21</v>
      </c>
      <c r="Y27" s="1">
        <v>19</v>
      </c>
      <c r="AB27" s="1"/>
      <c r="AC27" s="1"/>
      <c r="AD27" s="1"/>
      <c r="AE27" s="1"/>
      <c r="AF27" s="1"/>
    </row>
    <row r="28" spans="1:32" x14ac:dyDescent="0.25">
      <c r="A28" s="1">
        <v>27</v>
      </c>
      <c r="B28" t="s">
        <v>629</v>
      </c>
      <c r="C28" s="1">
        <f>SUM(E28:AF28)</f>
        <v>79</v>
      </c>
      <c r="D28" s="1">
        <f>COUNT(E28:AF28)</f>
        <v>4</v>
      </c>
      <c r="X28" s="1">
        <v>20</v>
      </c>
      <c r="Y28" s="1">
        <v>25</v>
      </c>
      <c r="Z28" s="1">
        <v>19</v>
      </c>
      <c r="AB28" s="1"/>
      <c r="AC28" s="1"/>
      <c r="AD28" s="1"/>
      <c r="AE28" s="1"/>
      <c r="AF28" s="1">
        <v>15</v>
      </c>
    </row>
    <row r="29" spans="1:32" x14ac:dyDescent="0.25">
      <c r="A29" s="1">
        <v>28</v>
      </c>
      <c r="B29" t="s">
        <v>1127</v>
      </c>
      <c r="C29" s="1">
        <f>SUM(E29:AF29)</f>
        <v>73</v>
      </c>
      <c r="D29" s="1">
        <f>COUNT(E29:AF29)</f>
        <v>3</v>
      </c>
      <c r="M29" s="1">
        <v>18</v>
      </c>
      <c r="O29" s="1">
        <v>26</v>
      </c>
      <c r="AA29" s="1">
        <v>29</v>
      </c>
      <c r="AB29" s="1"/>
      <c r="AC29" s="1"/>
      <c r="AD29" s="1"/>
      <c r="AE29" s="1"/>
      <c r="AF29" s="1"/>
    </row>
    <row r="30" spans="1:32" x14ac:dyDescent="0.25">
      <c r="A30" s="1">
        <v>29</v>
      </c>
      <c r="B30" t="s">
        <v>1024</v>
      </c>
      <c r="C30" s="1">
        <f>SUM(E30:AF30)</f>
        <v>67</v>
      </c>
      <c r="D30" s="1">
        <f>COUNT(E30:AF30)</f>
        <v>3</v>
      </c>
      <c r="K30" s="1">
        <v>26</v>
      </c>
      <c r="O30" s="1">
        <v>21</v>
      </c>
      <c r="T30" s="1">
        <v>20</v>
      </c>
      <c r="AB30" s="1"/>
      <c r="AC30" s="1"/>
      <c r="AD30" s="1"/>
      <c r="AE30" s="1"/>
      <c r="AF30" s="1"/>
    </row>
    <row r="31" spans="1:32" x14ac:dyDescent="0.25">
      <c r="A31" s="1">
        <v>30</v>
      </c>
      <c r="B31" t="s">
        <v>778</v>
      </c>
      <c r="C31" s="1">
        <f>SUM(E31:AF31)</f>
        <v>65</v>
      </c>
      <c r="D31" s="1">
        <f>COUNT(E31:AF31)</f>
        <v>3</v>
      </c>
      <c r="M31" s="1">
        <v>18</v>
      </c>
      <c r="W31" s="1">
        <v>24</v>
      </c>
      <c r="AB31" s="1"/>
      <c r="AC31" s="1">
        <v>23</v>
      </c>
      <c r="AD31" s="1"/>
      <c r="AE31" s="1"/>
      <c r="AF31" s="1"/>
    </row>
    <row r="32" spans="1:32" x14ac:dyDescent="0.25">
      <c r="A32" s="1">
        <v>31</v>
      </c>
      <c r="B32" t="s">
        <v>1113</v>
      </c>
      <c r="C32" s="1">
        <f>SUM(E32:AF32)</f>
        <v>65</v>
      </c>
      <c r="D32" s="1">
        <f>COUNT(E32:AF32)</f>
        <v>3</v>
      </c>
      <c r="K32" s="1">
        <v>24</v>
      </c>
      <c r="S32" s="1">
        <v>19</v>
      </c>
      <c r="AB32" s="1"/>
      <c r="AC32" s="1">
        <v>22</v>
      </c>
      <c r="AD32" s="1"/>
      <c r="AE32" s="1"/>
      <c r="AF32" s="1"/>
    </row>
    <row r="33" spans="1:32" x14ac:dyDescent="0.25">
      <c r="A33" s="1">
        <v>32</v>
      </c>
      <c r="B33" t="s">
        <v>1231</v>
      </c>
      <c r="C33" s="1">
        <f>SUM(E33:AF33)</f>
        <v>65</v>
      </c>
      <c r="D33" s="1">
        <f>COUNT(E33:AF33)</f>
        <v>4</v>
      </c>
      <c r="E33" s="1">
        <v>18</v>
      </c>
      <c r="G33" s="1">
        <v>12</v>
      </c>
      <c r="N33" s="1">
        <v>21</v>
      </c>
      <c r="P33" s="1">
        <v>14</v>
      </c>
      <c r="AB33" s="1"/>
      <c r="AC33" s="1"/>
      <c r="AD33" s="1"/>
      <c r="AE33" s="1"/>
      <c r="AF33" s="1"/>
    </row>
    <row r="34" spans="1:32" x14ac:dyDescent="0.25">
      <c r="A34" s="1">
        <v>33</v>
      </c>
      <c r="B34" t="s">
        <v>1109</v>
      </c>
      <c r="C34" s="1">
        <f>SUM(E34:AF34)</f>
        <v>64</v>
      </c>
      <c r="D34" s="1">
        <f>COUNT(E34:AF34)</f>
        <v>3</v>
      </c>
      <c r="R34" s="1">
        <v>23</v>
      </c>
      <c r="Z34" s="1">
        <v>16</v>
      </c>
      <c r="AB34" s="1"/>
      <c r="AC34" s="1"/>
      <c r="AD34" s="1">
        <v>25</v>
      </c>
      <c r="AE34" s="1"/>
      <c r="AF34" s="1"/>
    </row>
    <row r="35" spans="1:32" x14ac:dyDescent="0.25">
      <c r="A35" s="1">
        <v>34</v>
      </c>
      <c r="B35" t="s">
        <v>67</v>
      </c>
      <c r="C35" s="1">
        <f>SUM(E35:AF35)</f>
        <v>63</v>
      </c>
      <c r="D35" s="1">
        <f>COUNT(E35:AF35)</f>
        <v>2</v>
      </c>
      <c r="E35" s="1">
        <v>38</v>
      </c>
      <c r="AA35" s="1">
        <v>25</v>
      </c>
      <c r="AB35" s="1"/>
      <c r="AC35" s="1"/>
      <c r="AD35" s="1"/>
      <c r="AE35" s="1"/>
      <c r="AF35" s="1"/>
    </row>
    <row r="36" spans="1:32" x14ac:dyDescent="0.25">
      <c r="A36" s="1">
        <v>35</v>
      </c>
      <c r="B36" t="s">
        <v>1221</v>
      </c>
      <c r="C36" s="1">
        <f>SUM(E36:AF36)</f>
        <v>61</v>
      </c>
      <c r="D36" s="1">
        <f>COUNT(E36:AF36)</f>
        <v>3</v>
      </c>
      <c r="E36" s="1">
        <v>30</v>
      </c>
      <c r="H36" s="1">
        <v>18</v>
      </c>
      <c r="Q36" s="1">
        <v>13</v>
      </c>
      <c r="AB36" s="1"/>
      <c r="AC36" s="1"/>
      <c r="AD36" s="1"/>
      <c r="AE36" s="1"/>
      <c r="AF36" s="1"/>
    </row>
    <row r="37" spans="1:32" x14ac:dyDescent="0.25">
      <c r="A37" s="1">
        <v>36</v>
      </c>
      <c r="B37" t="s">
        <v>86</v>
      </c>
      <c r="C37" s="1">
        <f>SUM(E37:AF37)</f>
        <v>57</v>
      </c>
      <c r="D37" s="1">
        <f>COUNT(E37:AF37)</f>
        <v>2</v>
      </c>
      <c r="R37" s="1">
        <v>28</v>
      </c>
      <c r="T37" s="1">
        <v>29</v>
      </c>
      <c r="AB37" s="1"/>
      <c r="AC37" s="1"/>
      <c r="AD37" s="1"/>
      <c r="AE37" s="1"/>
      <c r="AF37" s="1"/>
    </row>
    <row r="38" spans="1:32" x14ac:dyDescent="0.25">
      <c r="A38" s="1">
        <v>37</v>
      </c>
      <c r="B38" t="s">
        <v>1137</v>
      </c>
      <c r="C38" s="1">
        <f>SUM(E38:AF38)</f>
        <v>55</v>
      </c>
      <c r="D38" s="1">
        <f>COUNT(E38:AF38)</f>
        <v>3</v>
      </c>
      <c r="K38" s="1">
        <v>27</v>
      </c>
      <c r="P38" s="1">
        <v>17</v>
      </c>
      <c r="Y38" s="1">
        <v>11</v>
      </c>
      <c r="AB38" s="1"/>
      <c r="AC38" s="1"/>
      <c r="AD38" s="1"/>
      <c r="AE38" s="1"/>
      <c r="AF38" s="1"/>
    </row>
    <row r="39" spans="1:32" x14ac:dyDescent="0.25">
      <c r="A39" s="1">
        <v>38</v>
      </c>
      <c r="B39" t="s">
        <v>992</v>
      </c>
      <c r="C39" s="1">
        <f>SUM(E39:AF39)</f>
        <v>53</v>
      </c>
      <c r="D39" s="1">
        <f>COUNT(E39:AF39)</f>
        <v>2</v>
      </c>
      <c r="I39" s="1">
        <v>35</v>
      </c>
      <c r="X39" s="1">
        <v>18</v>
      </c>
      <c r="AB39" s="1"/>
      <c r="AC39" s="1"/>
      <c r="AD39" s="1"/>
      <c r="AE39" s="1"/>
      <c r="AF39" s="1"/>
    </row>
    <row r="40" spans="1:32" x14ac:dyDescent="0.25">
      <c r="A40" s="1">
        <v>39</v>
      </c>
      <c r="B40" t="s">
        <v>1114</v>
      </c>
      <c r="C40" s="1">
        <f>SUM(E40:AF40)</f>
        <v>52</v>
      </c>
      <c r="D40" s="1">
        <f>COUNT(E40:AF40)</f>
        <v>2</v>
      </c>
      <c r="R40" s="1">
        <v>28</v>
      </c>
      <c r="AB40" s="1"/>
      <c r="AC40" s="1">
        <v>24</v>
      </c>
      <c r="AD40" s="1"/>
      <c r="AE40" s="1"/>
      <c r="AF40" s="1"/>
    </row>
    <row r="41" spans="1:32" x14ac:dyDescent="0.25">
      <c r="A41" s="1">
        <v>40</v>
      </c>
      <c r="B41" t="s">
        <v>1115</v>
      </c>
      <c r="C41" s="1">
        <f>SUM(E41:AF41)</f>
        <v>51</v>
      </c>
      <c r="D41" s="1">
        <f>COUNT(E41:AF41)</f>
        <v>3</v>
      </c>
      <c r="X41" s="1">
        <v>13</v>
      </c>
      <c r="AA41" s="1">
        <v>19</v>
      </c>
      <c r="AB41" s="1"/>
      <c r="AC41" s="1">
        <v>19</v>
      </c>
      <c r="AD41" s="1"/>
      <c r="AE41" s="1"/>
      <c r="AF41" s="1"/>
    </row>
    <row r="42" spans="1:32" x14ac:dyDescent="0.25">
      <c r="A42" s="1">
        <v>41</v>
      </c>
      <c r="B42" t="s">
        <v>1086</v>
      </c>
      <c r="C42" s="1">
        <f>SUM(E42:AF42)</f>
        <v>50</v>
      </c>
      <c r="D42" s="1">
        <f>COUNT(E42:AF42)</f>
        <v>2</v>
      </c>
      <c r="AB42" s="1"/>
      <c r="AC42" s="1"/>
      <c r="AD42" s="1"/>
      <c r="AE42" s="1">
        <v>24</v>
      </c>
      <c r="AF42" s="1">
        <v>26</v>
      </c>
    </row>
    <row r="43" spans="1:32" x14ac:dyDescent="0.25">
      <c r="A43" s="1">
        <v>42</v>
      </c>
      <c r="B43" t="s">
        <v>817</v>
      </c>
      <c r="C43" s="1">
        <f>SUM(E43:AF43)</f>
        <v>44</v>
      </c>
      <c r="D43" s="1">
        <f>COUNT(E43:AF43)</f>
        <v>2</v>
      </c>
      <c r="N43" s="1">
        <v>26</v>
      </c>
      <c r="S43" s="1">
        <v>18</v>
      </c>
      <c r="AB43" s="1"/>
      <c r="AC43" s="1"/>
      <c r="AD43" s="1"/>
      <c r="AE43" s="1"/>
      <c r="AF43" s="1"/>
    </row>
    <row r="44" spans="1:32" x14ac:dyDescent="0.25">
      <c r="A44" s="1">
        <v>43</v>
      </c>
      <c r="B44" t="s">
        <v>72</v>
      </c>
      <c r="C44" s="1">
        <f>SUM(E44:AF44)</f>
        <v>43</v>
      </c>
      <c r="D44" s="1">
        <f>COUNT(E44:AF44)</f>
        <v>2</v>
      </c>
      <c r="E44" s="1">
        <v>25</v>
      </c>
      <c r="AA44" s="1">
        <v>18</v>
      </c>
      <c r="AB44" s="1"/>
      <c r="AC44" s="1"/>
      <c r="AD44" s="1"/>
      <c r="AE44" s="1"/>
      <c r="AF44" s="1"/>
    </row>
    <row r="45" spans="1:32" x14ac:dyDescent="0.25">
      <c r="A45" s="1">
        <v>44</v>
      </c>
      <c r="B45" t="s">
        <v>1092</v>
      </c>
      <c r="C45" s="1">
        <f>SUM(E45:AF45)</f>
        <v>42</v>
      </c>
      <c r="D45" s="1">
        <f>COUNT(E45:AF45)</f>
        <v>2</v>
      </c>
      <c r="Y45" s="1">
        <v>22</v>
      </c>
      <c r="AB45" s="1"/>
      <c r="AC45" s="1"/>
      <c r="AD45" s="1"/>
      <c r="AE45" s="1">
        <v>20</v>
      </c>
      <c r="AF45" s="1"/>
    </row>
    <row r="46" spans="1:32" x14ac:dyDescent="0.25">
      <c r="A46" s="1">
        <v>45</v>
      </c>
      <c r="B46" t="s">
        <v>1084</v>
      </c>
      <c r="C46" s="1">
        <f>SUM(E46:AF46)</f>
        <v>41</v>
      </c>
      <c r="D46" s="1">
        <f>COUNT(E46:AF46)</f>
        <v>2</v>
      </c>
      <c r="U46" s="1">
        <v>17</v>
      </c>
      <c r="AB46" s="1"/>
      <c r="AC46" s="1"/>
      <c r="AD46" s="1"/>
      <c r="AE46" s="1"/>
      <c r="AF46" s="1">
        <v>24</v>
      </c>
    </row>
    <row r="47" spans="1:32" x14ac:dyDescent="0.25">
      <c r="A47" s="1">
        <v>46</v>
      </c>
      <c r="B47" t="s">
        <v>1091</v>
      </c>
      <c r="C47" s="1">
        <f>SUM(E47:AF47)</f>
        <v>41</v>
      </c>
      <c r="D47" s="1">
        <f>COUNT(E47:AF47)</f>
        <v>2</v>
      </c>
      <c r="Z47" s="1">
        <v>17</v>
      </c>
      <c r="AB47" s="1"/>
      <c r="AC47" s="1"/>
      <c r="AD47" s="1"/>
      <c r="AE47" s="1">
        <v>24</v>
      </c>
      <c r="AF47" s="1"/>
    </row>
    <row r="48" spans="1:32" x14ac:dyDescent="0.25">
      <c r="A48" s="1">
        <v>47</v>
      </c>
      <c r="B48" t="s">
        <v>1216</v>
      </c>
      <c r="C48" s="1">
        <f>SUM(E48:AF48)</f>
        <v>40</v>
      </c>
      <c r="D48" s="1">
        <f>COUNT(E48:AF48)</f>
        <v>2</v>
      </c>
      <c r="J48" s="1">
        <v>17</v>
      </c>
      <c r="R48" s="1">
        <v>23</v>
      </c>
      <c r="AB48" s="1"/>
      <c r="AC48" s="1"/>
      <c r="AD48" s="1"/>
      <c r="AE48" s="1"/>
      <c r="AF48" s="1"/>
    </row>
    <row r="49" spans="1:32" x14ac:dyDescent="0.25">
      <c r="A49" s="1">
        <v>48</v>
      </c>
      <c r="B49" t="s">
        <v>1142</v>
      </c>
      <c r="C49" s="1">
        <f>SUM(E49:AF49)</f>
        <v>39</v>
      </c>
      <c r="D49" s="1">
        <f>COUNT(E49:AF49)</f>
        <v>2</v>
      </c>
      <c r="S49" s="1">
        <v>24</v>
      </c>
      <c r="X49" s="1">
        <v>15</v>
      </c>
      <c r="AB49" s="1"/>
      <c r="AC49" s="1"/>
      <c r="AD49" s="1"/>
      <c r="AE49" s="1"/>
      <c r="AF49" s="1"/>
    </row>
    <row r="50" spans="1:32" x14ac:dyDescent="0.25">
      <c r="A50" s="1">
        <v>49</v>
      </c>
      <c r="B50" t="s">
        <v>1020</v>
      </c>
      <c r="C50" s="1">
        <f>SUM(E50:AF50)</f>
        <v>38</v>
      </c>
      <c r="D50" s="1">
        <f>COUNT(E50:AF50)</f>
        <v>2</v>
      </c>
      <c r="R50" s="1">
        <v>13</v>
      </c>
      <c r="AA50" s="1">
        <v>25</v>
      </c>
      <c r="AB50" s="1"/>
      <c r="AC50" s="1"/>
      <c r="AD50" s="1"/>
      <c r="AE50" s="1"/>
      <c r="AF50" s="1"/>
    </row>
    <row r="51" spans="1:32" x14ac:dyDescent="0.25">
      <c r="A51" s="1">
        <v>50</v>
      </c>
      <c r="B51" t="s">
        <v>1265</v>
      </c>
      <c r="C51" s="1">
        <f>SUM(E51:AF51)</f>
        <v>36</v>
      </c>
      <c r="D51" s="1">
        <f>COUNT(E51:AF51)</f>
        <v>1</v>
      </c>
      <c r="I51" s="1">
        <v>36</v>
      </c>
      <c r="AB51" s="1"/>
      <c r="AC51" s="1"/>
      <c r="AD51" s="1"/>
      <c r="AE51" s="1"/>
      <c r="AF51" s="1"/>
    </row>
    <row r="52" spans="1:32" x14ac:dyDescent="0.25">
      <c r="A52" s="1">
        <v>51</v>
      </c>
      <c r="B52" t="s">
        <v>1153</v>
      </c>
      <c r="C52" s="1">
        <f>SUM(E52:AF52)</f>
        <v>35</v>
      </c>
      <c r="D52" s="1">
        <f>COUNT(E52:AF52)</f>
        <v>1</v>
      </c>
      <c r="W52" s="1">
        <v>35</v>
      </c>
      <c r="AB52" s="1"/>
      <c r="AC52" s="1"/>
      <c r="AD52" s="1"/>
      <c r="AE52" s="1"/>
      <c r="AF52" s="1"/>
    </row>
    <row r="53" spans="1:32" x14ac:dyDescent="0.25">
      <c r="A53" s="1">
        <v>52</v>
      </c>
      <c r="B53" t="s">
        <v>1201</v>
      </c>
      <c r="C53" s="1">
        <f>SUM(E53:AF53)</f>
        <v>35</v>
      </c>
      <c r="D53" s="1">
        <f>COUNT(E53:AF53)</f>
        <v>1</v>
      </c>
      <c r="T53" s="1">
        <v>35</v>
      </c>
      <c r="AB53" s="1"/>
      <c r="AC53" s="1"/>
      <c r="AD53" s="1"/>
      <c r="AE53" s="1"/>
      <c r="AF53" s="1"/>
    </row>
    <row r="54" spans="1:32" x14ac:dyDescent="0.25">
      <c r="A54" s="1">
        <v>53</v>
      </c>
      <c r="B54" t="s">
        <v>1081</v>
      </c>
      <c r="C54" s="1">
        <f>SUM(E54:AF54)</f>
        <v>34</v>
      </c>
      <c r="D54" s="1">
        <f>COUNT(E54:AF54)</f>
        <v>1</v>
      </c>
      <c r="AB54" s="1"/>
      <c r="AC54" s="1"/>
      <c r="AD54" s="1"/>
      <c r="AE54" s="1"/>
      <c r="AF54" s="1">
        <v>34</v>
      </c>
    </row>
    <row r="55" spans="1:32" x14ac:dyDescent="0.25">
      <c r="A55" s="1">
        <v>54</v>
      </c>
      <c r="B55" t="s">
        <v>1082</v>
      </c>
      <c r="C55" s="1">
        <f>SUM(E55:AF55)</f>
        <v>34</v>
      </c>
      <c r="D55" s="1">
        <f>COUNT(E55:AF55)</f>
        <v>2</v>
      </c>
      <c r="N55" s="1">
        <v>12</v>
      </c>
      <c r="AB55" s="1"/>
      <c r="AC55" s="1"/>
      <c r="AD55" s="1"/>
      <c r="AE55" s="1"/>
      <c r="AF55" s="1">
        <v>22</v>
      </c>
    </row>
    <row r="56" spans="1:32" x14ac:dyDescent="0.25">
      <c r="A56" s="1">
        <v>55</v>
      </c>
      <c r="B56" t="s">
        <v>1289</v>
      </c>
      <c r="C56" s="75">
        <f>SUM(E56:AF56)</f>
        <v>33</v>
      </c>
      <c r="D56" s="75">
        <f>COUNT(E56:AF56)</f>
        <v>1</v>
      </c>
      <c r="E56" s="1">
        <v>33</v>
      </c>
      <c r="AB56" s="1"/>
      <c r="AC56" s="1"/>
      <c r="AD56" s="1"/>
      <c r="AE56" s="1"/>
      <c r="AF56" s="75"/>
    </row>
    <row r="57" spans="1:32" x14ac:dyDescent="0.25">
      <c r="A57" s="1">
        <v>56</v>
      </c>
      <c r="B57" t="s">
        <v>1085</v>
      </c>
      <c r="C57" s="1">
        <f>SUM(E57:AF57)</f>
        <v>33</v>
      </c>
      <c r="D57" s="1">
        <f>COUNT(E57:AF57)</f>
        <v>1</v>
      </c>
      <c r="AB57" s="1"/>
      <c r="AC57" s="1"/>
      <c r="AD57" s="1"/>
      <c r="AE57" s="1"/>
      <c r="AF57" s="1">
        <v>33</v>
      </c>
    </row>
    <row r="58" spans="1:32" x14ac:dyDescent="0.25">
      <c r="A58" s="1">
        <v>57</v>
      </c>
      <c r="B58" t="s">
        <v>1149</v>
      </c>
      <c r="C58" s="1">
        <f>SUM(E58:AF58)</f>
        <v>33</v>
      </c>
      <c r="D58" s="1">
        <f>COUNT(E58:AF58)</f>
        <v>1</v>
      </c>
      <c r="W58" s="1">
        <v>33</v>
      </c>
      <c r="AB58" s="1"/>
      <c r="AC58" s="1"/>
      <c r="AD58" s="1"/>
      <c r="AE58" s="1"/>
      <c r="AF58" s="1"/>
    </row>
    <row r="59" spans="1:32" x14ac:dyDescent="0.25">
      <c r="A59" s="1">
        <v>58</v>
      </c>
      <c r="B59" t="s">
        <v>1129</v>
      </c>
      <c r="C59" s="1">
        <f>SUM(E59:AF59)</f>
        <v>32</v>
      </c>
      <c r="D59" s="1">
        <f>COUNT(E59:AF59)</f>
        <v>2</v>
      </c>
      <c r="X59" s="1">
        <v>15</v>
      </c>
      <c r="AA59" s="1">
        <v>17</v>
      </c>
      <c r="AB59" s="1"/>
      <c r="AC59" s="1"/>
      <c r="AD59" s="1"/>
      <c r="AE59" s="1"/>
      <c r="AF59" s="1"/>
    </row>
    <row r="60" spans="1:32" x14ac:dyDescent="0.25">
      <c r="A60" s="1">
        <v>59</v>
      </c>
      <c r="B60" t="s">
        <v>1118</v>
      </c>
      <c r="C60" s="1">
        <f>SUM(E60:AF60)</f>
        <v>32</v>
      </c>
      <c r="D60" s="1">
        <f>COUNT(E60:AF60)</f>
        <v>1</v>
      </c>
      <c r="V60" s="1">
        <v>32</v>
      </c>
      <c r="AB60" s="1"/>
      <c r="AC60" s="1"/>
      <c r="AD60" s="1"/>
      <c r="AE60" s="1"/>
      <c r="AF60" s="1"/>
    </row>
    <row r="61" spans="1:32" x14ac:dyDescent="0.25">
      <c r="A61" s="1">
        <v>60</v>
      </c>
      <c r="B61" t="s">
        <v>1259</v>
      </c>
      <c r="C61" s="1">
        <f>SUM(E61:AF61)</f>
        <v>31</v>
      </c>
      <c r="D61" s="1">
        <f>COUNT(E61:AF61)</f>
        <v>1</v>
      </c>
      <c r="K61" s="1">
        <v>31</v>
      </c>
      <c r="AB61" s="1"/>
      <c r="AC61" s="1"/>
      <c r="AD61" s="1"/>
      <c r="AE61" s="1"/>
      <c r="AF61" s="1"/>
    </row>
    <row r="62" spans="1:32" x14ac:dyDescent="0.25">
      <c r="A62" s="1">
        <v>61</v>
      </c>
      <c r="B62" t="s">
        <v>1148</v>
      </c>
      <c r="C62" s="1">
        <f>SUM(E62:AF62)</f>
        <v>31</v>
      </c>
      <c r="D62" s="1">
        <f>COUNT(E62:AF62)</f>
        <v>1</v>
      </c>
      <c r="W62" s="1">
        <v>31</v>
      </c>
      <c r="AB62" s="1"/>
      <c r="AC62" s="1"/>
      <c r="AD62" s="1"/>
      <c r="AE62" s="1"/>
      <c r="AF62" s="1"/>
    </row>
    <row r="63" spans="1:32" x14ac:dyDescent="0.25">
      <c r="A63" s="1">
        <v>62</v>
      </c>
      <c r="B63" t="s">
        <v>1204</v>
      </c>
      <c r="C63" s="1">
        <f>SUM(E63:AF63)</f>
        <v>31</v>
      </c>
      <c r="D63" s="1">
        <f>COUNT(E63:AF63)</f>
        <v>1</v>
      </c>
      <c r="T63" s="1">
        <v>31</v>
      </c>
      <c r="AB63" s="1"/>
      <c r="AC63" s="1"/>
      <c r="AD63" s="1"/>
      <c r="AE63" s="1"/>
      <c r="AF63" s="1"/>
    </row>
    <row r="64" spans="1:32" x14ac:dyDescent="0.25">
      <c r="A64" s="1">
        <v>63</v>
      </c>
      <c r="B64" t="s">
        <v>1203</v>
      </c>
      <c r="C64" s="1">
        <f>SUM(E64:AF64)</f>
        <v>31</v>
      </c>
      <c r="D64" s="1">
        <f>COUNT(E64:AF64)</f>
        <v>1</v>
      </c>
      <c r="T64" s="1">
        <v>31</v>
      </c>
      <c r="AB64" s="1"/>
      <c r="AC64" s="1"/>
      <c r="AD64" s="1"/>
      <c r="AE64" s="1"/>
      <c r="AF64" s="1"/>
    </row>
    <row r="65" spans="1:32" x14ac:dyDescent="0.25">
      <c r="A65" s="1">
        <v>64</v>
      </c>
      <c r="B65" t="s">
        <v>285</v>
      </c>
      <c r="C65" s="1">
        <f>SUM(E65:AF65)</f>
        <v>31</v>
      </c>
      <c r="D65" s="1">
        <f>COUNT(E65:AF65)</f>
        <v>2</v>
      </c>
      <c r="E65" s="1">
        <v>19</v>
      </c>
      <c r="Z65" s="1">
        <v>12</v>
      </c>
      <c r="AB65" s="1"/>
      <c r="AC65" s="1"/>
      <c r="AD65" s="1"/>
      <c r="AE65" s="1"/>
      <c r="AF65" s="1"/>
    </row>
    <row r="66" spans="1:32" x14ac:dyDescent="0.25">
      <c r="A66" s="1">
        <v>65</v>
      </c>
      <c r="B66" t="s">
        <v>1290</v>
      </c>
      <c r="C66" s="75">
        <f>SUM(E66:AF66)</f>
        <v>30</v>
      </c>
      <c r="D66" s="75">
        <f>COUNT(E66:AF66)</f>
        <v>1</v>
      </c>
      <c r="E66" s="1">
        <v>30</v>
      </c>
      <c r="AB66" s="1"/>
      <c r="AC66" s="1"/>
      <c r="AD66" s="1"/>
      <c r="AE66" s="1"/>
      <c r="AF66" s="75"/>
    </row>
    <row r="67" spans="1:32" x14ac:dyDescent="0.25">
      <c r="A67" s="1">
        <v>66</v>
      </c>
      <c r="B67" t="s">
        <v>1097</v>
      </c>
      <c r="C67" s="1">
        <f>SUM(E67:AF67)</f>
        <v>30</v>
      </c>
      <c r="D67" s="1">
        <f>COUNT(E67:AF67)</f>
        <v>1</v>
      </c>
      <c r="AB67" s="1"/>
      <c r="AC67" s="1"/>
      <c r="AD67" s="1"/>
      <c r="AE67" s="1">
        <v>30</v>
      </c>
      <c r="AF67" s="1"/>
    </row>
    <row r="68" spans="1:32" x14ac:dyDescent="0.25">
      <c r="A68" s="1">
        <v>67</v>
      </c>
      <c r="B68" t="s">
        <v>104</v>
      </c>
      <c r="C68" s="1">
        <f>SUM(E68:AF68)</f>
        <v>30</v>
      </c>
      <c r="D68" s="1">
        <f>COUNT(E68:AF68)</f>
        <v>1</v>
      </c>
      <c r="AA68" s="1">
        <v>30</v>
      </c>
      <c r="AB68" s="1"/>
      <c r="AC68" s="1"/>
      <c r="AD68" s="1"/>
      <c r="AE68" s="1"/>
      <c r="AF68" s="1"/>
    </row>
    <row r="69" spans="1:32" x14ac:dyDescent="0.25">
      <c r="A69" s="1">
        <v>68</v>
      </c>
      <c r="B69" t="s">
        <v>1147</v>
      </c>
      <c r="C69" s="1">
        <f>SUM(E69:AF69)</f>
        <v>30</v>
      </c>
      <c r="D69" s="1">
        <f>COUNT(E69:AF69)</f>
        <v>1</v>
      </c>
      <c r="W69" s="1">
        <v>30</v>
      </c>
      <c r="AB69" s="1"/>
      <c r="AC69" s="1"/>
      <c r="AD69" s="1"/>
      <c r="AE69" s="1"/>
      <c r="AF69" s="1"/>
    </row>
    <row r="70" spans="1:32" x14ac:dyDescent="0.25">
      <c r="A70" s="1">
        <v>69</v>
      </c>
      <c r="B70" t="s">
        <v>1268</v>
      </c>
      <c r="C70" s="1">
        <f>SUM(E70:AF70)</f>
        <v>29</v>
      </c>
      <c r="D70" s="1">
        <f>COUNT(E70:AF70)</f>
        <v>1</v>
      </c>
      <c r="I70" s="1">
        <v>29</v>
      </c>
      <c r="AB70" s="1"/>
      <c r="AC70" s="1"/>
      <c r="AD70" s="1"/>
      <c r="AE70" s="1"/>
      <c r="AF70" s="1"/>
    </row>
    <row r="71" spans="1:32" x14ac:dyDescent="0.25">
      <c r="A71" s="1">
        <v>70</v>
      </c>
      <c r="B71" t="s">
        <v>1248</v>
      </c>
      <c r="C71" s="1">
        <f>SUM(E71:AF71)</f>
        <v>29</v>
      </c>
      <c r="D71" s="1">
        <f>COUNT(E71:AF71)</f>
        <v>1</v>
      </c>
      <c r="L71" s="1">
        <v>29</v>
      </c>
      <c r="AB71" s="1"/>
      <c r="AC71" s="1"/>
      <c r="AD71" s="1"/>
      <c r="AE71" s="1"/>
      <c r="AF71" s="1"/>
    </row>
    <row r="72" spans="1:32" x14ac:dyDescent="0.25">
      <c r="A72" s="1">
        <v>71</v>
      </c>
      <c r="B72" t="s">
        <v>1236</v>
      </c>
      <c r="C72" s="1">
        <f>SUM(E72:AF72)</f>
        <v>29</v>
      </c>
      <c r="D72" s="1">
        <f>COUNT(E72:AF72)</f>
        <v>1</v>
      </c>
      <c r="N72" s="1">
        <v>29</v>
      </c>
      <c r="AB72" s="1"/>
      <c r="AC72" s="1"/>
      <c r="AD72" s="1"/>
      <c r="AE72" s="1"/>
      <c r="AF72" s="1"/>
    </row>
    <row r="73" spans="1:32" x14ac:dyDescent="0.25">
      <c r="A73" s="1">
        <v>72</v>
      </c>
      <c r="B73" t="s">
        <v>1292</v>
      </c>
      <c r="C73" s="75">
        <f>SUM(E73:AF73)</f>
        <v>28</v>
      </c>
      <c r="D73" s="75">
        <f>COUNT(E73:AF73)</f>
        <v>1</v>
      </c>
      <c r="E73" s="1">
        <v>28</v>
      </c>
      <c r="AB73" s="1"/>
      <c r="AC73" s="1"/>
      <c r="AD73" s="1"/>
      <c r="AE73" s="1"/>
      <c r="AF73" s="75"/>
    </row>
    <row r="74" spans="1:32" x14ac:dyDescent="0.25">
      <c r="A74" s="1">
        <v>73</v>
      </c>
      <c r="B74" t="s">
        <v>1293</v>
      </c>
      <c r="C74" s="75">
        <f>SUM(E74:AF74)</f>
        <v>28</v>
      </c>
      <c r="D74" s="75">
        <f>COUNT(E74:AF74)</f>
        <v>1</v>
      </c>
      <c r="E74" s="1">
        <v>28</v>
      </c>
      <c r="AB74" s="1"/>
      <c r="AC74" s="1"/>
      <c r="AD74" s="1"/>
      <c r="AE74" s="1"/>
      <c r="AF74" s="75"/>
    </row>
    <row r="75" spans="1:32" x14ac:dyDescent="0.25">
      <c r="A75" s="1">
        <v>74</v>
      </c>
      <c r="B75" t="s">
        <v>300</v>
      </c>
      <c r="C75" s="1">
        <f>SUM(E75:AF75)</f>
        <v>28</v>
      </c>
      <c r="D75" s="1">
        <f>COUNT(E75:AF75)</f>
        <v>1</v>
      </c>
      <c r="AB75" s="1"/>
      <c r="AC75" s="1"/>
      <c r="AD75" s="1"/>
      <c r="AE75" s="1"/>
      <c r="AF75" s="1">
        <v>28</v>
      </c>
    </row>
    <row r="76" spans="1:32" x14ac:dyDescent="0.25">
      <c r="A76" s="1">
        <v>75</v>
      </c>
      <c r="B76" t="s">
        <v>1118</v>
      </c>
      <c r="C76" s="1">
        <f>SUM(E76:AF76)</f>
        <v>28</v>
      </c>
      <c r="D76" s="1">
        <f>COUNT(E76:AF76)</f>
        <v>1</v>
      </c>
      <c r="AB76" s="1">
        <v>28</v>
      </c>
      <c r="AC76" s="1"/>
      <c r="AD76" s="1"/>
      <c r="AE76" s="1"/>
      <c r="AF76" s="1"/>
    </row>
    <row r="77" spans="1:32" x14ac:dyDescent="0.25">
      <c r="A77" s="1">
        <v>76</v>
      </c>
      <c r="B77" t="s">
        <v>1273</v>
      </c>
      <c r="C77" s="1">
        <f>SUM(E77:AF77)</f>
        <v>27</v>
      </c>
      <c r="D77" s="1">
        <f>COUNT(E77:AF77)</f>
        <v>1</v>
      </c>
      <c r="H77" s="1">
        <v>27</v>
      </c>
      <c r="AB77" s="1"/>
      <c r="AC77" s="1"/>
      <c r="AD77" s="1"/>
      <c r="AE77" s="1"/>
      <c r="AF77" s="1"/>
    </row>
    <row r="78" spans="1:32" x14ac:dyDescent="0.25">
      <c r="A78" s="1">
        <v>77</v>
      </c>
      <c r="B78" t="s">
        <v>1266</v>
      </c>
      <c r="C78" s="1">
        <f>SUM(E78:AF78)</f>
        <v>27</v>
      </c>
      <c r="D78" s="1">
        <f>COUNT(E78:AF78)</f>
        <v>1</v>
      </c>
      <c r="I78" s="1">
        <v>27</v>
      </c>
      <c r="AB78" s="1"/>
      <c r="AC78" s="1"/>
      <c r="AD78" s="1"/>
      <c r="AE78" s="1"/>
      <c r="AF78" s="1"/>
    </row>
    <row r="79" spans="1:32" x14ac:dyDescent="0.25">
      <c r="A79" s="1">
        <v>78</v>
      </c>
      <c r="B79" t="s">
        <v>576</v>
      </c>
      <c r="C79" s="1">
        <f>SUM(E79:AF79)</f>
        <v>27</v>
      </c>
      <c r="D79" s="1">
        <f>COUNT(E79:AF79)</f>
        <v>1</v>
      </c>
      <c r="AB79" s="1"/>
      <c r="AC79" s="1"/>
      <c r="AD79" s="1">
        <v>27</v>
      </c>
      <c r="AE79" s="1"/>
      <c r="AF79" s="1"/>
    </row>
    <row r="80" spans="1:32" x14ac:dyDescent="0.25">
      <c r="A80" s="1">
        <v>79</v>
      </c>
      <c r="B80" t="s">
        <v>1119</v>
      </c>
      <c r="C80" s="1">
        <f>SUM(E80:AF80)</f>
        <v>27</v>
      </c>
      <c r="D80" s="1">
        <f>COUNT(E80:AF80)</f>
        <v>1</v>
      </c>
      <c r="AB80" s="1">
        <v>27</v>
      </c>
      <c r="AC80" s="1"/>
      <c r="AD80" s="1"/>
      <c r="AE80" s="1"/>
      <c r="AF80" s="1"/>
    </row>
    <row r="81" spans="1:32" x14ac:dyDescent="0.25">
      <c r="A81" s="1">
        <v>80</v>
      </c>
      <c r="B81" t="s">
        <v>1122</v>
      </c>
      <c r="C81" s="1">
        <f>SUM(E81:AF81)</f>
        <v>27</v>
      </c>
      <c r="D81" s="1">
        <f>COUNT(E81:AF81)</f>
        <v>1</v>
      </c>
      <c r="AB81" s="1">
        <v>27</v>
      </c>
      <c r="AC81" s="1"/>
      <c r="AD81" s="1"/>
      <c r="AE81" s="1"/>
      <c r="AF81" s="1"/>
    </row>
    <row r="82" spans="1:32" x14ac:dyDescent="0.25">
      <c r="A82" s="1">
        <v>81</v>
      </c>
      <c r="B82" t="s">
        <v>1150</v>
      </c>
      <c r="C82" s="1">
        <f>SUM(E82:AF82)</f>
        <v>27</v>
      </c>
      <c r="D82" s="1">
        <f>COUNT(E82:AF82)</f>
        <v>1</v>
      </c>
      <c r="W82" s="1">
        <v>27</v>
      </c>
      <c r="AB82" s="1"/>
      <c r="AC82" s="1"/>
      <c r="AD82" s="1"/>
      <c r="AE82" s="1"/>
      <c r="AF82" s="1"/>
    </row>
    <row r="83" spans="1:32" x14ac:dyDescent="0.25">
      <c r="A83" s="1">
        <v>82</v>
      </c>
      <c r="B83" t="s">
        <v>1215</v>
      </c>
      <c r="C83" s="1">
        <f>SUM(E83:AF83)</f>
        <v>27</v>
      </c>
      <c r="D83" s="1">
        <f>COUNT(E83:AF83)</f>
        <v>1</v>
      </c>
      <c r="R83" s="1">
        <v>27</v>
      </c>
      <c r="AB83" s="1"/>
      <c r="AC83" s="1"/>
      <c r="AD83" s="1"/>
      <c r="AE83" s="1"/>
      <c r="AF83" s="1"/>
    </row>
    <row r="84" spans="1:32" x14ac:dyDescent="0.25">
      <c r="A84" s="1">
        <v>83</v>
      </c>
      <c r="B84" t="s">
        <v>1267</v>
      </c>
      <c r="C84" s="1">
        <f>SUM(E84:AF84)</f>
        <v>26</v>
      </c>
      <c r="D84" s="1">
        <f>COUNT(E84:AF84)</f>
        <v>1</v>
      </c>
      <c r="I84" s="1">
        <v>26</v>
      </c>
      <c r="AB84" s="1"/>
      <c r="AC84" s="1"/>
      <c r="AD84" s="1"/>
      <c r="AE84" s="1"/>
      <c r="AF84" s="1"/>
    </row>
    <row r="85" spans="1:32" x14ac:dyDescent="0.25">
      <c r="A85" s="1">
        <v>84</v>
      </c>
      <c r="B85" t="s">
        <v>1262</v>
      </c>
      <c r="C85" s="1">
        <f>SUM(E85:AF85)</f>
        <v>26</v>
      </c>
      <c r="D85" s="1">
        <f>COUNT(E85:AF85)</f>
        <v>1</v>
      </c>
      <c r="J85" s="1">
        <v>26</v>
      </c>
      <c r="AB85" s="1"/>
      <c r="AC85" s="1"/>
      <c r="AD85" s="1"/>
      <c r="AE85" s="1"/>
      <c r="AF85" s="1"/>
    </row>
    <row r="86" spans="1:32" x14ac:dyDescent="0.25">
      <c r="A86" s="1">
        <v>85</v>
      </c>
      <c r="B86" t="s">
        <v>1254</v>
      </c>
      <c r="C86" s="1">
        <f>SUM(E86:AF86)</f>
        <v>26</v>
      </c>
      <c r="D86" s="1">
        <f>COUNT(E86:AF86)</f>
        <v>1</v>
      </c>
      <c r="K86" s="1">
        <v>26</v>
      </c>
      <c r="AB86" s="1"/>
      <c r="AC86" s="1"/>
      <c r="AD86" s="1"/>
      <c r="AE86" s="1"/>
      <c r="AF86" s="1"/>
    </row>
    <row r="87" spans="1:32" x14ac:dyDescent="0.25">
      <c r="A87" s="1">
        <v>86</v>
      </c>
      <c r="B87" t="s">
        <v>1260</v>
      </c>
      <c r="C87" s="1">
        <f>SUM(E87:AF87)</f>
        <v>26</v>
      </c>
      <c r="D87" s="1">
        <f>COUNT(E87:AF87)</f>
        <v>1</v>
      </c>
      <c r="K87" s="1">
        <v>26</v>
      </c>
      <c r="AB87" s="1"/>
      <c r="AC87" s="1"/>
      <c r="AD87" s="1"/>
      <c r="AE87" s="1"/>
      <c r="AF87" s="1"/>
    </row>
    <row r="88" spans="1:32" x14ac:dyDescent="0.25">
      <c r="A88" s="1">
        <v>87</v>
      </c>
      <c r="B88" t="s">
        <v>1255</v>
      </c>
      <c r="C88" s="1">
        <f>SUM(E88:AF88)</f>
        <v>26</v>
      </c>
      <c r="D88" s="1">
        <f>COUNT(E88:AF88)</f>
        <v>1</v>
      </c>
      <c r="K88" s="1">
        <v>26</v>
      </c>
      <c r="AB88" s="1"/>
      <c r="AC88" s="1"/>
      <c r="AD88" s="1"/>
      <c r="AE88" s="1"/>
      <c r="AF88" s="1"/>
    </row>
    <row r="89" spans="1:32" x14ac:dyDescent="0.25">
      <c r="A89" s="1">
        <v>88</v>
      </c>
      <c r="B89" t="s">
        <v>1126</v>
      </c>
      <c r="C89" s="1">
        <f>SUM(E89:AF89)</f>
        <v>26</v>
      </c>
      <c r="D89" s="1">
        <f>COUNT(E89:AF89)</f>
        <v>1</v>
      </c>
      <c r="AA89" s="1">
        <v>26</v>
      </c>
      <c r="AB89" s="1"/>
      <c r="AC89" s="1"/>
      <c r="AD89" s="1"/>
      <c r="AE89" s="1"/>
      <c r="AF89" s="1"/>
    </row>
    <row r="90" spans="1:32" x14ac:dyDescent="0.25">
      <c r="A90" s="1">
        <v>89</v>
      </c>
      <c r="B90" t="s">
        <v>1132</v>
      </c>
      <c r="C90" s="1">
        <f>SUM(E90:AF90)</f>
        <v>26</v>
      </c>
      <c r="D90" s="1">
        <f>COUNT(E90:AF90)</f>
        <v>1</v>
      </c>
      <c r="Z90" s="1">
        <v>26</v>
      </c>
      <c r="AB90" s="1"/>
      <c r="AC90" s="1"/>
      <c r="AD90" s="1"/>
      <c r="AE90" s="1"/>
      <c r="AF90" s="1"/>
    </row>
    <row r="91" spans="1:32" x14ac:dyDescent="0.25">
      <c r="A91" s="1">
        <v>90</v>
      </c>
      <c r="B91" t="s">
        <v>1151</v>
      </c>
      <c r="C91" s="1">
        <f>SUM(E91:AF91)</f>
        <v>26</v>
      </c>
      <c r="D91" s="1">
        <f>COUNT(E91:AF91)</f>
        <v>1</v>
      </c>
      <c r="W91" s="1">
        <v>26</v>
      </c>
      <c r="AB91" s="1"/>
      <c r="AC91" s="1"/>
      <c r="AD91" s="1"/>
      <c r="AE91" s="1"/>
      <c r="AF91" s="1"/>
    </row>
    <row r="92" spans="1:32" x14ac:dyDescent="0.25">
      <c r="A92" s="1">
        <v>91</v>
      </c>
      <c r="B92" t="s">
        <v>1162</v>
      </c>
      <c r="C92" s="1">
        <f>SUM(E92:AF92)</f>
        <v>26</v>
      </c>
      <c r="D92" s="1">
        <f>COUNT(E92:AF92)</f>
        <v>1</v>
      </c>
      <c r="U92" s="1">
        <v>26</v>
      </c>
      <c r="AB92" s="1"/>
      <c r="AC92" s="1"/>
      <c r="AD92" s="1"/>
      <c r="AE92" s="1"/>
      <c r="AF92" s="1"/>
    </row>
    <row r="93" spans="1:32" x14ac:dyDescent="0.25">
      <c r="A93" s="1">
        <v>92</v>
      </c>
      <c r="B93" t="s">
        <v>1214</v>
      </c>
      <c r="C93" s="1">
        <f>SUM(E93:AF93)</f>
        <v>26</v>
      </c>
      <c r="D93" s="1">
        <f>COUNT(E93:AF93)</f>
        <v>1</v>
      </c>
      <c r="R93" s="1">
        <v>26</v>
      </c>
      <c r="AB93" s="1"/>
      <c r="AC93" s="1"/>
      <c r="AD93" s="1"/>
      <c r="AE93" s="1"/>
      <c r="AF93" s="1"/>
    </row>
    <row r="94" spans="1:32" x14ac:dyDescent="0.25">
      <c r="A94" s="1">
        <v>93</v>
      </c>
      <c r="B94" t="s">
        <v>1258</v>
      </c>
      <c r="C94" s="1">
        <f>SUM(E94:AF94)</f>
        <v>25</v>
      </c>
      <c r="D94" s="1">
        <f>COUNT(E94:AF94)</f>
        <v>1</v>
      </c>
      <c r="K94" s="1">
        <v>25</v>
      </c>
      <c r="AB94" s="1"/>
      <c r="AC94" s="1"/>
      <c r="AD94" s="1"/>
      <c r="AE94" s="1"/>
      <c r="AF94" s="1"/>
    </row>
    <row r="95" spans="1:32" x14ac:dyDescent="0.25">
      <c r="A95" s="1">
        <v>94</v>
      </c>
      <c r="B95" t="s">
        <v>1257</v>
      </c>
      <c r="C95" s="1">
        <f>SUM(E95:AF95)</f>
        <v>25</v>
      </c>
      <c r="D95" s="1">
        <f>COUNT(E95:AF95)</f>
        <v>1</v>
      </c>
      <c r="K95" s="1">
        <v>25</v>
      </c>
      <c r="AB95" s="1"/>
      <c r="AC95" s="1"/>
      <c r="AD95" s="1"/>
      <c r="AE95" s="1"/>
      <c r="AF95" s="1"/>
    </row>
    <row r="96" spans="1:32" x14ac:dyDescent="0.25">
      <c r="A96" s="1">
        <v>95</v>
      </c>
      <c r="B96" t="s">
        <v>1149</v>
      </c>
      <c r="C96" s="1">
        <f>SUM(E96:AF96)</f>
        <v>25</v>
      </c>
      <c r="D96" s="1">
        <f>COUNT(E96:AF96)</f>
        <v>1</v>
      </c>
      <c r="K96" s="1">
        <v>25</v>
      </c>
      <c r="AB96" s="1"/>
      <c r="AC96" s="1"/>
      <c r="AD96" s="1"/>
      <c r="AE96" s="1"/>
      <c r="AF96" s="1"/>
    </row>
    <row r="97" spans="1:32" x14ac:dyDescent="0.25">
      <c r="A97" s="1">
        <v>96</v>
      </c>
      <c r="B97" t="s">
        <v>1237</v>
      </c>
      <c r="C97" s="1">
        <f>SUM(E97:AF97)</f>
        <v>25</v>
      </c>
      <c r="D97" s="1">
        <f>COUNT(E97:AF97)</f>
        <v>1</v>
      </c>
      <c r="N97" s="1">
        <v>25</v>
      </c>
      <c r="AB97" s="1"/>
      <c r="AC97" s="1"/>
      <c r="AD97" s="1"/>
      <c r="AE97" s="1"/>
      <c r="AF97" s="1"/>
    </row>
    <row r="98" spans="1:32" x14ac:dyDescent="0.25">
      <c r="A98" s="1">
        <v>97</v>
      </c>
      <c r="B98" t="s">
        <v>1154</v>
      </c>
      <c r="C98" s="1">
        <f>SUM(E98:AF98)</f>
        <v>25</v>
      </c>
      <c r="D98" s="1">
        <f>COUNT(E98:AF98)</f>
        <v>1</v>
      </c>
      <c r="W98" s="1">
        <v>25</v>
      </c>
      <c r="AB98" s="1"/>
      <c r="AC98" s="1"/>
      <c r="AD98" s="1"/>
      <c r="AE98" s="1"/>
      <c r="AF98" s="1"/>
    </row>
    <row r="99" spans="1:32" x14ac:dyDescent="0.25">
      <c r="A99" s="1">
        <v>98</v>
      </c>
      <c r="B99" t="s">
        <v>183</v>
      </c>
      <c r="C99" s="1">
        <f>SUM(E99:AF99)</f>
        <v>25</v>
      </c>
      <c r="D99" s="1">
        <f>COUNT(E99:AF99)</f>
        <v>1</v>
      </c>
      <c r="AB99" s="1">
        <v>25</v>
      </c>
      <c r="AC99" s="1"/>
      <c r="AD99" s="1"/>
      <c r="AE99" s="1"/>
      <c r="AF99" s="1"/>
    </row>
    <row r="100" spans="1:32" x14ac:dyDescent="0.25">
      <c r="A100" s="1">
        <v>99</v>
      </c>
      <c r="B100" t="s">
        <v>1208</v>
      </c>
      <c r="C100" s="1">
        <f>SUM(E100:AF100)</f>
        <v>25</v>
      </c>
      <c r="D100" s="1">
        <f>COUNT(E100:AF100)</f>
        <v>1</v>
      </c>
      <c r="S100" s="1">
        <v>25</v>
      </c>
      <c r="AB100" s="1"/>
      <c r="AC100" s="1"/>
      <c r="AD100" s="1"/>
      <c r="AE100" s="1"/>
      <c r="AF100" s="1"/>
    </row>
    <row r="101" spans="1:32" x14ac:dyDescent="0.25">
      <c r="A101" s="1">
        <v>100</v>
      </c>
      <c r="B101" t="s">
        <v>1286</v>
      </c>
      <c r="C101" s="1">
        <f>SUM(E101:AF101)</f>
        <v>24</v>
      </c>
      <c r="D101" s="1">
        <f>COUNT(E101:AF101)</f>
        <v>1</v>
      </c>
      <c r="F101" s="1">
        <v>24</v>
      </c>
      <c r="AB101" s="1"/>
      <c r="AC101" s="1"/>
      <c r="AD101" s="1"/>
      <c r="AE101" s="1"/>
      <c r="AF101" s="1"/>
    </row>
    <row r="102" spans="1:32" x14ac:dyDescent="0.25">
      <c r="A102" s="1">
        <v>101</v>
      </c>
      <c r="B102" t="s">
        <v>1272</v>
      </c>
      <c r="C102" s="1">
        <f>SUM(E102:AF102)</f>
        <v>24</v>
      </c>
      <c r="D102" s="1">
        <f>COUNT(E102:AF102)</f>
        <v>1</v>
      </c>
      <c r="H102" s="1">
        <v>24</v>
      </c>
      <c r="AB102" s="1"/>
      <c r="AC102" s="1"/>
      <c r="AD102" s="1"/>
      <c r="AE102" s="1"/>
      <c r="AF102" s="1"/>
    </row>
    <row r="103" spans="1:32" x14ac:dyDescent="0.25">
      <c r="A103" s="1">
        <v>102</v>
      </c>
      <c r="B103" t="s">
        <v>310</v>
      </c>
      <c r="C103" s="1">
        <f>SUM(E103:AF103)</f>
        <v>24</v>
      </c>
      <c r="D103" s="1">
        <f>COUNT(E103:AF103)</f>
        <v>1</v>
      </c>
      <c r="I103" s="1">
        <v>24</v>
      </c>
      <c r="AB103" s="1"/>
      <c r="AC103" s="1"/>
      <c r="AD103" s="1"/>
      <c r="AE103" s="1"/>
      <c r="AF103" s="1"/>
    </row>
    <row r="104" spans="1:32" x14ac:dyDescent="0.25">
      <c r="A104" s="1">
        <v>103</v>
      </c>
      <c r="B104" t="s">
        <v>1256</v>
      </c>
      <c r="C104" s="1">
        <f>SUM(E104:AF104)</f>
        <v>24</v>
      </c>
      <c r="D104" s="1">
        <f>COUNT(E104:AF104)</f>
        <v>1</v>
      </c>
      <c r="K104" s="1">
        <v>24</v>
      </c>
      <c r="AB104" s="1"/>
      <c r="AC104" s="1"/>
      <c r="AD104" s="1"/>
      <c r="AE104" s="1"/>
      <c r="AF104" s="1"/>
    </row>
    <row r="105" spans="1:32" x14ac:dyDescent="0.25">
      <c r="A105" s="1">
        <v>104</v>
      </c>
      <c r="B105" t="s">
        <v>1108</v>
      </c>
      <c r="C105" s="1">
        <f>SUM(E105:AF105)</f>
        <v>24</v>
      </c>
      <c r="D105" s="1">
        <f>COUNT(E105:AF105)</f>
        <v>1</v>
      </c>
      <c r="AB105" s="1"/>
      <c r="AC105" s="1"/>
      <c r="AD105" s="1">
        <v>24</v>
      </c>
      <c r="AE105" s="1"/>
      <c r="AF105" s="1"/>
    </row>
    <row r="106" spans="1:32" x14ac:dyDescent="0.25">
      <c r="A106" s="1">
        <v>105</v>
      </c>
      <c r="B106" t="s">
        <v>1199</v>
      </c>
      <c r="C106" s="1">
        <f>SUM(E106:AF106)</f>
        <v>23</v>
      </c>
      <c r="D106" s="1">
        <f>COUNT(E106:AF106)</f>
        <v>1</v>
      </c>
      <c r="K106" s="1">
        <v>23</v>
      </c>
      <c r="AB106" s="1"/>
      <c r="AC106" s="1"/>
      <c r="AD106" s="1"/>
      <c r="AE106" s="1"/>
      <c r="AF106" s="1"/>
    </row>
    <row r="107" spans="1:32" x14ac:dyDescent="0.25">
      <c r="A107" s="1">
        <v>106</v>
      </c>
      <c r="B107" t="s">
        <v>1083</v>
      </c>
      <c r="C107" s="1">
        <f>SUM(E107:AF107)</f>
        <v>23</v>
      </c>
      <c r="D107" s="1">
        <f>COUNT(E107:AF107)</f>
        <v>1</v>
      </c>
      <c r="AB107" s="1"/>
      <c r="AC107" s="1"/>
      <c r="AD107" s="1"/>
      <c r="AE107" s="1"/>
      <c r="AF107" s="1">
        <v>23</v>
      </c>
    </row>
    <row r="108" spans="1:32" x14ac:dyDescent="0.25">
      <c r="A108" s="1">
        <v>107</v>
      </c>
      <c r="B108" t="s">
        <v>1096</v>
      </c>
      <c r="C108" s="1">
        <f>SUM(E108:AF108)</f>
        <v>23</v>
      </c>
      <c r="D108" s="1">
        <f>COUNT(E108:AF108)</f>
        <v>1</v>
      </c>
      <c r="AB108" s="1"/>
      <c r="AC108" s="1"/>
      <c r="AD108" s="1"/>
      <c r="AE108" s="1">
        <v>23</v>
      </c>
      <c r="AF108" s="1"/>
    </row>
    <row r="109" spans="1:32" x14ac:dyDescent="0.25">
      <c r="A109" s="1">
        <v>108</v>
      </c>
      <c r="B109" t="s">
        <v>1106</v>
      </c>
      <c r="C109" s="1">
        <f>SUM(E109:AF109)</f>
        <v>23</v>
      </c>
      <c r="D109" s="1">
        <f>COUNT(E109:AF109)</f>
        <v>1</v>
      </c>
      <c r="AB109" s="1"/>
      <c r="AC109" s="1"/>
      <c r="AD109" s="1">
        <v>23</v>
      </c>
      <c r="AE109" s="1"/>
      <c r="AF109" s="1"/>
    </row>
    <row r="110" spans="1:32" x14ac:dyDescent="0.25">
      <c r="A110" s="1">
        <v>109</v>
      </c>
      <c r="B110" t="s">
        <v>1116</v>
      </c>
      <c r="C110" s="1">
        <f>SUM(E110:AF110)</f>
        <v>23</v>
      </c>
      <c r="D110" s="1">
        <f>COUNT(E110:AF110)</f>
        <v>1</v>
      </c>
      <c r="AB110" s="1"/>
      <c r="AC110" s="1">
        <v>23</v>
      </c>
      <c r="AD110" s="1"/>
      <c r="AE110" s="1"/>
      <c r="AF110" s="1"/>
    </row>
    <row r="111" spans="1:32" x14ac:dyDescent="0.25">
      <c r="A111" s="1">
        <v>110</v>
      </c>
      <c r="B111" t="s">
        <v>80</v>
      </c>
      <c r="C111" s="1">
        <f>SUM(E111:AF111)</f>
        <v>23</v>
      </c>
      <c r="D111" s="1">
        <f>COUNT(E111:AF111)</f>
        <v>1</v>
      </c>
      <c r="AB111" s="1"/>
      <c r="AC111" s="1">
        <v>23</v>
      </c>
      <c r="AD111" s="1"/>
      <c r="AE111" s="1"/>
      <c r="AF111" s="1"/>
    </row>
    <row r="112" spans="1:32" x14ac:dyDescent="0.25">
      <c r="A112" s="1">
        <v>111</v>
      </c>
      <c r="B112" t="s">
        <v>1111</v>
      </c>
      <c r="C112" s="1">
        <f>SUM(E112:AF112)</f>
        <v>23</v>
      </c>
      <c r="D112" s="1">
        <f>COUNT(E112:AF112)</f>
        <v>1</v>
      </c>
      <c r="AB112" s="1"/>
      <c r="AC112" s="1">
        <v>23</v>
      </c>
      <c r="AD112" s="1"/>
      <c r="AE112" s="1"/>
      <c r="AF112" s="1"/>
    </row>
    <row r="113" spans="1:32" x14ac:dyDescent="0.25">
      <c r="A113" s="1">
        <v>112</v>
      </c>
      <c r="B113" t="s">
        <v>1131</v>
      </c>
      <c r="C113" s="1">
        <f>SUM(E113:AF113)</f>
        <v>23</v>
      </c>
      <c r="D113" s="1">
        <f>COUNT(E113:AF113)</f>
        <v>1</v>
      </c>
      <c r="Z113" s="1">
        <v>23</v>
      </c>
      <c r="AB113" s="1"/>
      <c r="AC113" s="1"/>
      <c r="AD113" s="1"/>
      <c r="AE113" s="1"/>
      <c r="AF113" s="1"/>
    </row>
    <row r="114" spans="1:32" x14ac:dyDescent="0.25">
      <c r="A114" s="1">
        <v>113</v>
      </c>
      <c r="B114" t="s">
        <v>558</v>
      </c>
      <c r="C114" s="1">
        <f>SUM(E114:AF114)</f>
        <v>22</v>
      </c>
      <c r="D114" s="1">
        <f>COUNT(E114:AF114)</f>
        <v>1</v>
      </c>
      <c r="F114" s="1">
        <v>22</v>
      </c>
      <c r="AB114" s="1"/>
      <c r="AC114" s="1"/>
      <c r="AD114" s="1"/>
      <c r="AE114" s="1"/>
      <c r="AF114" s="1"/>
    </row>
    <row r="115" spans="1:32" x14ac:dyDescent="0.25">
      <c r="A115" s="1">
        <v>114</v>
      </c>
      <c r="B115" t="s">
        <v>1270</v>
      </c>
      <c r="C115" s="1">
        <f>SUM(E115:AF115)</f>
        <v>22</v>
      </c>
      <c r="D115" s="1">
        <f>COUNT(E115:AF115)</f>
        <v>1</v>
      </c>
      <c r="H115" s="1">
        <v>22</v>
      </c>
      <c r="AB115" s="1"/>
      <c r="AC115" s="1"/>
      <c r="AD115" s="1"/>
      <c r="AE115" s="1"/>
      <c r="AF115" s="1"/>
    </row>
    <row r="116" spans="1:32" x14ac:dyDescent="0.25">
      <c r="A116" s="1">
        <v>115</v>
      </c>
      <c r="B116" t="s">
        <v>1241</v>
      </c>
      <c r="C116" s="1">
        <f>SUM(E116:AF116)</f>
        <v>22</v>
      </c>
      <c r="D116" s="1">
        <f>COUNT(E116:AF116)</f>
        <v>1</v>
      </c>
      <c r="M116" s="1">
        <v>22</v>
      </c>
      <c r="AB116" s="1"/>
      <c r="AC116" s="1"/>
      <c r="AD116" s="1"/>
      <c r="AE116" s="1"/>
      <c r="AF116" s="1"/>
    </row>
    <row r="117" spans="1:32" x14ac:dyDescent="0.25">
      <c r="A117" s="1">
        <v>116</v>
      </c>
      <c r="B117" t="s">
        <v>1103</v>
      </c>
      <c r="C117" s="1">
        <f>SUM(E117:AF117)</f>
        <v>22</v>
      </c>
      <c r="D117" s="1">
        <f>COUNT(E117:AF117)</f>
        <v>1</v>
      </c>
      <c r="AB117" s="1"/>
      <c r="AC117" s="1"/>
      <c r="AD117" s="1">
        <v>22</v>
      </c>
      <c r="AE117" s="1"/>
      <c r="AF117" s="1"/>
    </row>
    <row r="118" spans="1:32" x14ac:dyDescent="0.25">
      <c r="A118" s="1">
        <v>117</v>
      </c>
      <c r="B118" t="s">
        <v>1121</v>
      </c>
      <c r="C118" s="1">
        <f>SUM(E118:AF118)</f>
        <v>22</v>
      </c>
      <c r="D118" s="1">
        <f>COUNT(E118:AF118)</f>
        <v>1</v>
      </c>
      <c r="AB118" s="1">
        <v>22</v>
      </c>
      <c r="AC118" s="1"/>
      <c r="AD118" s="1"/>
      <c r="AE118" s="1"/>
      <c r="AF118" s="1"/>
    </row>
    <row r="119" spans="1:32" x14ac:dyDescent="0.25">
      <c r="A119" s="1">
        <v>118</v>
      </c>
      <c r="B119" t="s">
        <v>1136</v>
      </c>
      <c r="C119" s="1">
        <f>SUM(E119:AF119)</f>
        <v>22</v>
      </c>
      <c r="D119" s="1">
        <f>COUNT(E119:AF119)</f>
        <v>1</v>
      </c>
      <c r="Y119" s="1">
        <v>22</v>
      </c>
      <c r="AB119" s="1"/>
      <c r="AC119" s="1"/>
      <c r="AD119" s="1"/>
      <c r="AE119" s="1"/>
      <c r="AF119" s="1"/>
    </row>
    <row r="120" spans="1:32" x14ac:dyDescent="0.25">
      <c r="A120" s="1">
        <v>119</v>
      </c>
      <c r="B120" t="s">
        <v>1157</v>
      </c>
      <c r="C120" s="1">
        <f>SUM(E120:AF120)</f>
        <v>22</v>
      </c>
      <c r="D120" s="1">
        <f>COUNT(E120:AF120)</f>
        <v>1</v>
      </c>
      <c r="V120" s="1">
        <v>22</v>
      </c>
      <c r="AB120" s="1"/>
      <c r="AC120" s="1"/>
      <c r="AD120" s="1"/>
      <c r="AE120" s="1"/>
      <c r="AF120" s="1"/>
    </row>
    <row r="121" spans="1:32" x14ac:dyDescent="0.25">
      <c r="A121" s="1">
        <v>120</v>
      </c>
      <c r="B121" t="s">
        <v>1156</v>
      </c>
      <c r="C121" s="1">
        <f>SUM(E121:AF121)</f>
        <v>22</v>
      </c>
      <c r="D121" s="1">
        <f>COUNT(E121:AF121)</f>
        <v>1</v>
      </c>
      <c r="V121" s="1">
        <v>22</v>
      </c>
      <c r="AB121" s="1"/>
      <c r="AC121" s="1"/>
      <c r="AD121" s="1"/>
      <c r="AE121" s="1"/>
      <c r="AF121" s="1"/>
    </row>
    <row r="122" spans="1:32" x14ac:dyDescent="0.25">
      <c r="A122" s="1">
        <v>121</v>
      </c>
      <c r="B122" t="s">
        <v>1164</v>
      </c>
      <c r="C122" s="1">
        <f>SUM(E122:AF122)</f>
        <v>22</v>
      </c>
      <c r="D122" s="1">
        <f>COUNT(E122:AF122)</f>
        <v>1</v>
      </c>
      <c r="U122" s="1">
        <v>22</v>
      </c>
      <c r="AB122" s="1"/>
      <c r="AC122" s="1"/>
      <c r="AD122" s="1"/>
      <c r="AE122" s="1"/>
      <c r="AF122" s="1"/>
    </row>
    <row r="123" spans="1:32" x14ac:dyDescent="0.25">
      <c r="A123" s="1">
        <v>122</v>
      </c>
      <c r="B123" t="s">
        <v>1249</v>
      </c>
      <c r="C123" s="1">
        <f>SUM(E123:AF123)</f>
        <v>21</v>
      </c>
      <c r="D123" s="1">
        <f>COUNT(E123:AF123)</f>
        <v>1</v>
      </c>
      <c r="L123" s="1">
        <v>21</v>
      </c>
      <c r="AB123" s="1"/>
      <c r="AC123" s="1"/>
      <c r="AD123" s="1"/>
      <c r="AE123" s="1"/>
      <c r="AF123" s="1"/>
    </row>
    <row r="124" spans="1:32" x14ac:dyDescent="0.25">
      <c r="A124" s="1">
        <v>123</v>
      </c>
      <c r="B124" t="s">
        <v>1163</v>
      </c>
      <c r="C124" s="1">
        <f>SUM(E124:AF124)</f>
        <v>21</v>
      </c>
      <c r="D124" s="1">
        <f>COUNT(E124:AF124)</f>
        <v>1</v>
      </c>
      <c r="U124" s="1">
        <v>21</v>
      </c>
      <c r="AB124" s="1"/>
      <c r="AC124" s="1"/>
      <c r="AD124" s="1"/>
      <c r="AE124" s="1"/>
      <c r="AF124" s="1"/>
    </row>
    <row r="125" spans="1:32" x14ac:dyDescent="0.25">
      <c r="A125" s="1">
        <v>124</v>
      </c>
      <c r="B125" t="s">
        <v>1213</v>
      </c>
      <c r="C125" s="1">
        <f>SUM(E125:AF125)</f>
        <v>21</v>
      </c>
      <c r="D125" s="1">
        <f>COUNT(E125:AF125)</f>
        <v>1</v>
      </c>
      <c r="R125" s="1">
        <v>21</v>
      </c>
      <c r="AB125" s="1"/>
      <c r="AC125" s="1"/>
      <c r="AD125" s="1"/>
      <c r="AE125" s="1"/>
      <c r="AF125" s="1"/>
    </row>
    <row r="126" spans="1:32" x14ac:dyDescent="0.25">
      <c r="A126" s="1">
        <v>125</v>
      </c>
      <c r="B126" t="s">
        <v>1278</v>
      </c>
      <c r="C126" s="1">
        <f>SUM(E126:AF126)</f>
        <v>20</v>
      </c>
      <c r="D126" s="1">
        <f>COUNT(E126:AF126)</f>
        <v>1</v>
      </c>
      <c r="G126" s="1">
        <v>20</v>
      </c>
      <c r="AB126" s="1"/>
      <c r="AC126" s="1"/>
      <c r="AD126" s="1"/>
      <c r="AE126" s="1"/>
      <c r="AF126" s="1"/>
    </row>
    <row r="127" spans="1:32" x14ac:dyDescent="0.25">
      <c r="A127" s="1">
        <v>126</v>
      </c>
      <c r="B127" t="s">
        <v>1274</v>
      </c>
      <c r="C127" s="1">
        <f>SUM(E127:AF127)</f>
        <v>20</v>
      </c>
      <c r="D127" s="1">
        <f>COUNT(E127:AF127)</f>
        <v>1</v>
      </c>
      <c r="H127" s="1">
        <v>20</v>
      </c>
      <c r="AB127" s="1"/>
      <c r="AC127" s="1"/>
      <c r="AD127" s="1"/>
      <c r="AE127" s="1"/>
      <c r="AF127" s="1"/>
    </row>
    <row r="128" spans="1:32" x14ac:dyDescent="0.25">
      <c r="A128" s="1">
        <v>127</v>
      </c>
      <c r="B128" t="s">
        <v>1244</v>
      </c>
      <c r="C128" s="1">
        <f>SUM(E128:AF128)</f>
        <v>20</v>
      </c>
      <c r="D128" s="1">
        <f>COUNT(E128:AF128)</f>
        <v>1</v>
      </c>
      <c r="M128" s="1">
        <v>20</v>
      </c>
      <c r="AB128" s="1"/>
      <c r="AC128" s="1"/>
      <c r="AD128" s="1"/>
      <c r="AE128" s="1"/>
      <c r="AF128" s="1"/>
    </row>
    <row r="129" spans="1:32" x14ac:dyDescent="0.25">
      <c r="A129" s="1">
        <v>128</v>
      </c>
      <c r="B129" t="s">
        <v>1094</v>
      </c>
      <c r="C129" s="1">
        <f>SUM(E129:AF129)</f>
        <v>20</v>
      </c>
      <c r="D129" s="1">
        <f>COUNT(E129:AF129)</f>
        <v>1</v>
      </c>
      <c r="AB129" s="1"/>
      <c r="AC129" s="1"/>
      <c r="AD129" s="1"/>
      <c r="AE129" s="1">
        <v>20</v>
      </c>
      <c r="AF129" s="1"/>
    </row>
    <row r="130" spans="1:32" x14ac:dyDescent="0.25">
      <c r="A130" s="1">
        <v>129</v>
      </c>
      <c r="B130" t="s">
        <v>1138</v>
      </c>
      <c r="C130" s="1">
        <f>SUM(E130:AF130)</f>
        <v>20</v>
      </c>
      <c r="D130" s="1">
        <f>COUNT(E130:AF130)</f>
        <v>1</v>
      </c>
      <c r="X130" s="1">
        <v>20</v>
      </c>
      <c r="AB130" s="1"/>
      <c r="AC130" s="1"/>
      <c r="AD130" s="1"/>
      <c r="AE130" s="1"/>
      <c r="AF130" s="1"/>
    </row>
    <row r="131" spans="1:32" x14ac:dyDescent="0.25">
      <c r="A131" s="1">
        <v>130</v>
      </c>
      <c r="B131" t="s">
        <v>1261</v>
      </c>
      <c r="C131" s="1">
        <f>SUM(E131:AF131)</f>
        <v>19</v>
      </c>
      <c r="D131" s="1">
        <f>COUNT(E131:AF131)</f>
        <v>1</v>
      </c>
      <c r="J131" s="1">
        <v>19</v>
      </c>
      <c r="AB131" s="1"/>
      <c r="AC131" s="1"/>
      <c r="AD131" s="1"/>
      <c r="AE131" s="1"/>
      <c r="AF131" s="1"/>
    </row>
    <row r="132" spans="1:32" x14ac:dyDescent="0.25">
      <c r="A132" s="1">
        <v>131</v>
      </c>
      <c r="B132" t="s">
        <v>1102</v>
      </c>
      <c r="C132" s="1">
        <f>SUM(E132:AF132)</f>
        <v>19</v>
      </c>
      <c r="D132" s="1">
        <f>COUNT(E132:AF132)</f>
        <v>1</v>
      </c>
      <c r="AB132" s="1"/>
      <c r="AC132" s="1"/>
      <c r="AD132" s="1">
        <v>19</v>
      </c>
      <c r="AE132" s="1"/>
      <c r="AF132" s="1"/>
    </row>
    <row r="133" spans="1:32" x14ac:dyDescent="0.25">
      <c r="A133" s="1">
        <v>132</v>
      </c>
      <c r="B133" t="s">
        <v>1158</v>
      </c>
      <c r="C133" s="1">
        <f>SUM(E133:AF133)</f>
        <v>19</v>
      </c>
      <c r="D133" s="1">
        <f>COUNT(E133:AF133)</f>
        <v>1</v>
      </c>
      <c r="V133" s="1">
        <v>19</v>
      </c>
      <c r="AB133" s="1"/>
      <c r="AC133" s="1"/>
      <c r="AD133" s="1"/>
      <c r="AE133" s="1"/>
      <c r="AF133" s="1"/>
    </row>
    <row r="134" spans="1:32" x14ac:dyDescent="0.25">
      <c r="A134" s="1">
        <v>133</v>
      </c>
      <c r="B134" t="s">
        <v>1202</v>
      </c>
      <c r="C134" s="1">
        <f>SUM(E134:AF134)</f>
        <v>19</v>
      </c>
      <c r="D134" s="1">
        <f>COUNT(E134:AF134)</f>
        <v>1</v>
      </c>
      <c r="T134" s="1">
        <v>19</v>
      </c>
      <c r="AB134" s="1"/>
      <c r="AC134" s="1"/>
      <c r="AD134" s="1"/>
      <c r="AE134" s="1"/>
      <c r="AF134" s="1"/>
    </row>
    <row r="135" spans="1:32" x14ac:dyDescent="0.25">
      <c r="A135" s="1">
        <v>134</v>
      </c>
      <c r="B135" t="s">
        <v>1226</v>
      </c>
      <c r="C135" s="1">
        <f>SUM(E135:AF135)</f>
        <v>19</v>
      </c>
      <c r="D135" s="1">
        <f>COUNT(E135:AF135)</f>
        <v>1</v>
      </c>
      <c r="Q135" s="1">
        <v>19</v>
      </c>
      <c r="AB135" s="1"/>
      <c r="AC135" s="1"/>
      <c r="AD135" s="1"/>
      <c r="AE135" s="1"/>
      <c r="AF135" s="1"/>
    </row>
    <row r="136" spans="1:32" x14ac:dyDescent="0.25">
      <c r="A136" s="1">
        <v>135</v>
      </c>
      <c r="B136" t="s">
        <v>1287</v>
      </c>
      <c r="C136" s="1">
        <f>SUM(E136:AF136)</f>
        <v>18</v>
      </c>
      <c r="D136" s="1">
        <f>COUNT(E136:AF136)</f>
        <v>1</v>
      </c>
      <c r="F136" s="1">
        <v>18</v>
      </c>
      <c r="AB136" s="1"/>
      <c r="AC136" s="1"/>
      <c r="AD136" s="1"/>
      <c r="AE136" s="1"/>
      <c r="AF136" s="1"/>
    </row>
    <row r="137" spans="1:32" x14ac:dyDescent="0.25">
      <c r="A137" s="1">
        <v>136</v>
      </c>
      <c r="B137" t="s">
        <v>1277</v>
      </c>
      <c r="C137" s="1">
        <f>SUM(E137:AF137)</f>
        <v>18</v>
      </c>
      <c r="D137" s="1">
        <f>COUNT(E137:AF137)</f>
        <v>1</v>
      </c>
      <c r="G137" s="1">
        <v>18</v>
      </c>
      <c r="AB137" s="1"/>
      <c r="AC137" s="1"/>
      <c r="AD137" s="1"/>
      <c r="AE137" s="1"/>
      <c r="AF137" s="1"/>
    </row>
    <row r="138" spans="1:32" x14ac:dyDescent="0.25">
      <c r="A138" s="1">
        <v>137</v>
      </c>
      <c r="B138" t="s">
        <v>727</v>
      </c>
      <c r="C138" s="1">
        <f>SUM(E138:AF138)</f>
        <v>18</v>
      </c>
      <c r="D138" s="1">
        <f>COUNT(E138:AF138)</f>
        <v>1</v>
      </c>
      <c r="AB138" s="1"/>
      <c r="AC138" s="1"/>
      <c r="AD138" s="1"/>
      <c r="AE138" s="1">
        <v>18</v>
      </c>
      <c r="AF138" s="1"/>
    </row>
    <row r="139" spans="1:32" x14ac:dyDescent="0.25">
      <c r="A139" s="1">
        <v>138</v>
      </c>
      <c r="B139" t="s">
        <v>1101</v>
      </c>
      <c r="C139" s="1">
        <f>SUM(E139:AF139)</f>
        <v>18</v>
      </c>
      <c r="D139" s="1">
        <f>COUNT(E139:AF139)</f>
        <v>1</v>
      </c>
      <c r="AB139" s="1"/>
      <c r="AC139" s="1"/>
      <c r="AD139" s="1">
        <v>18</v>
      </c>
      <c r="AE139" s="1"/>
      <c r="AF139" s="1"/>
    </row>
    <row r="140" spans="1:32" x14ac:dyDescent="0.25">
      <c r="A140" s="1">
        <v>139</v>
      </c>
      <c r="B140" t="s">
        <v>1139</v>
      </c>
      <c r="C140" s="1">
        <f>SUM(E140:AF140)</f>
        <v>18</v>
      </c>
      <c r="D140" s="1">
        <f>COUNT(E140:AF140)</f>
        <v>1</v>
      </c>
      <c r="X140" s="1">
        <v>18</v>
      </c>
      <c r="AB140" s="1"/>
      <c r="AC140" s="1"/>
      <c r="AD140" s="1"/>
      <c r="AE140" s="1"/>
      <c r="AF140" s="1"/>
    </row>
    <row r="141" spans="1:32" x14ac:dyDescent="0.25">
      <c r="A141" s="1">
        <v>140</v>
      </c>
      <c r="B141" t="s">
        <v>1165</v>
      </c>
      <c r="C141" s="1">
        <f>SUM(E141:AF141)</f>
        <v>18</v>
      </c>
      <c r="D141" s="1">
        <f>COUNT(E141:AF141)</f>
        <v>1</v>
      </c>
      <c r="U141" s="1">
        <v>18</v>
      </c>
      <c r="AB141" s="1"/>
      <c r="AC141" s="1"/>
      <c r="AD141" s="1"/>
      <c r="AE141" s="1"/>
      <c r="AF141" s="1"/>
    </row>
    <row r="142" spans="1:32" x14ac:dyDescent="0.25">
      <c r="A142" s="1">
        <v>141</v>
      </c>
      <c r="B142" t="s">
        <v>1205</v>
      </c>
      <c r="C142" s="1">
        <f>SUM(E142:AF142)</f>
        <v>18</v>
      </c>
      <c r="D142" s="1">
        <f>COUNT(E142:AF142)</f>
        <v>1</v>
      </c>
      <c r="T142" s="1">
        <v>18</v>
      </c>
      <c r="AB142" s="1"/>
      <c r="AC142" s="1"/>
      <c r="AD142" s="1"/>
      <c r="AE142" s="1"/>
      <c r="AF142" s="1"/>
    </row>
    <row r="143" spans="1:32" x14ac:dyDescent="0.25">
      <c r="A143" s="1">
        <v>142</v>
      </c>
      <c r="B143" t="s">
        <v>1233</v>
      </c>
      <c r="C143" s="1">
        <f>SUM(E143:AF143)</f>
        <v>18</v>
      </c>
      <c r="D143" s="1">
        <f>COUNT(E143:AF143)</f>
        <v>1</v>
      </c>
      <c r="O143" s="1">
        <v>18</v>
      </c>
      <c r="AB143" s="1"/>
      <c r="AC143" s="1"/>
      <c r="AD143" s="1"/>
      <c r="AE143" s="1"/>
      <c r="AF143" s="1"/>
    </row>
    <row r="144" spans="1:32" x14ac:dyDescent="0.25">
      <c r="A144" s="1">
        <v>143</v>
      </c>
      <c r="B144" t="s">
        <v>1284</v>
      </c>
      <c r="C144" s="1">
        <f>SUM(E144:AF144)</f>
        <v>17</v>
      </c>
      <c r="D144" s="1">
        <f>COUNT(E144:AF144)</f>
        <v>1</v>
      </c>
      <c r="F144" s="1">
        <v>17</v>
      </c>
      <c r="AB144" s="1"/>
      <c r="AC144" s="1"/>
      <c r="AD144" s="1"/>
      <c r="AE144" s="1"/>
      <c r="AF144" s="1"/>
    </row>
    <row r="145" spans="1:32" x14ac:dyDescent="0.25">
      <c r="A145" s="1">
        <v>144</v>
      </c>
      <c r="B145" t="s">
        <v>91</v>
      </c>
      <c r="C145" s="1">
        <f>SUM(E145:AF145)</f>
        <v>17</v>
      </c>
      <c r="D145" s="1">
        <f>COUNT(E145:AF145)</f>
        <v>1</v>
      </c>
      <c r="N145" s="1">
        <v>17</v>
      </c>
      <c r="AB145" s="1"/>
      <c r="AC145" s="1"/>
      <c r="AD145" s="1"/>
      <c r="AE145" s="1"/>
      <c r="AF145" s="1"/>
    </row>
    <row r="146" spans="1:32" x14ac:dyDescent="0.25">
      <c r="A146" s="1">
        <v>145</v>
      </c>
      <c r="B146" t="s">
        <v>1100</v>
      </c>
      <c r="C146" s="1">
        <f>SUM(E146:AF146)</f>
        <v>17</v>
      </c>
      <c r="D146" s="1">
        <f>COUNT(E146:AF146)</f>
        <v>1</v>
      </c>
      <c r="AB146" s="1"/>
      <c r="AC146" s="1"/>
      <c r="AD146" s="1">
        <v>17</v>
      </c>
      <c r="AE146" s="1"/>
      <c r="AF146" s="1"/>
    </row>
    <row r="147" spans="1:32" x14ac:dyDescent="0.25">
      <c r="A147" s="1">
        <v>146</v>
      </c>
      <c r="B147" t="s">
        <v>1140</v>
      </c>
      <c r="C147" s="1">
        <f>SUM(E147:AF147)</f>
        <v>17</v>
      </c>
      <c r="D147" s="1">
        <f>COUNT(E147:AF147)</f>
        <v>1</v>
      </c>
      <c r="X147" s="1">
        <v>17</v>
      </c>
      <c r="AB147" s="1"/>
      <c r="AC147" s="1"/>
      <c r="AD147" s="1"/>
      <c r="AE147" s="1"/>
      <c r="AF147" s="1"/>
    </row>
    <row r="148" spans="1:32" x14ac:dyDescent="0.25">
      <c r="A148" s="1">
        <v>147</v>
      </c>
      <c r="B148" t="s">
        <v>1209</v>
      </c>
      <c r="C148" s="1">
        <f>SUM(E148:AF148)</f>
        <v>17</v>
      </c>
      <c r="D148" s="1">
        <f>COUNT(E148:AF148)</f>
        <v>1</v>
      </c>
      <c r="S148" s="1">
        <v>17</v>
      </c>
      <c r="AB148" s="1"/>
      <c r="AC148" s="1"/>
      <c r="AD148" s="1"/>
      <c r="AE148" s="1"/>
      <c r="AF148" s="1"/>
    </row>
    <row r="149" spans="1:32" x14ac:dyDescent="0.25">
      <c r="A149" s="1">
        <v>148</v>
      </c>
      <c r="B149" t="s">
        <v>1291</v>
      </c>
      <c r="C149" s="75">
        <f>SUM(E149:AF149)</f>
        <v>16</v>
      </c>
      <c r="D149" s="75">
        <f>COUNT(E149:AF149)</f>
        <v>1</v>
      </c>
      <c r="E149" s="1">
        <v>16</v>
      </c>
      <c r="AB149" s="1"/>
      <c r="AC149" s="1"/>
      <c r="AD149" s="1"/>
      <c r="AE149" s="1"/>
      <c r="AF149" s="75"/>
    </row>
    <row r="150" spans="1:32" x14ac:dyDescent="0.25">
      <c r="A150" s="1">
        <v>149</v>
      </c>
      <c r="B150" t="s">
        <v>1271</v>
      </c>
      <c r="C150" s="1">
        <f>SUM(E150:AF150)</f>
        <v>16</v>
      </c>
      <c r="D150" s="1">
        <f>COUNT(E150:AF150)</f>
        <v>1</v>
      </c>
      <c r="H150" s="1">
        <v>16</v>
      </c>
      <c r="AB150" s="1"/>
      <c r="AC150" s="1"/>
      <c r="AD150" s="1"/>
      <c r="AE150" s="1"/>
      <c r="AF150" s="1"/>
    </row>
    <row r="151" spans="1:32" x14ac:dyDescent="0.25">
      <c r="A151" s="1">
        <v>150</v>
      </c>
      <c r="B151" t="s">
        <v>1124</v>
      </c>
      <c r="C151" s="1">
        <f>SUM(E151:AF151)</f>
        <v>16</v>
      </c>
      <c r="D151" s="1">
        <f>COUNT(E151:AF151)</f>
        <v>1</v>
      </c>
      <c r="AA151" s="1">
        <v>16</v>
      </c>
      <c r="AB151" s="1"/>
      <c r="AC151" s="1"/>
      <c r="AD151" s="1"/>
      <c r="AE151" s="1"/>
      <c r="AF151" s="1"/>
    </row>
    <row r="152" spans="1:32" x14ac:dyDescent="0.25">
      <c r="A152" s="1">
        <v>151</v>
      </c>
      <c r="B152" t="s">
        <v>1133</v>
      </c>
      <c r="C152" s="1">
        <f>SUM(E152:AF152)</f>
        <v>16</v>
      </c>
      <c r="D152" s="1">
        <f>COUNT(E152:AF152)</f>
        <v>1</v>
      </c>
      <c r="Z152" s="1">
        <v>16</v>
      </c>
      <c r="AB152" s="1"/>
      <c r="AC152" s="1"/>
      <c r="AD152" s="1"/>
      <c r="AE152" s="1"/>
      <c r="AF152" s="1"/>
    </row>
    <row r="153" spans="1:32" x14ac:dyDescent="0.25">
      <c r="A153" s="1">
        <v>152</v>
      </c>
      <c r="B153" t="s">
        <v>1141</v>
      </c>
      <c r="C153" s="1">
        <f>SUM(E153:AF153)</f>
        <v>16</v>
      </c>
      <c r="D153" s="1">
        <f>COUNT(E153:AF153)</f>
        <v>1</v>
      </c>
      <c r="X153" s="1">
        <v>16</v>
      </c>
      <c r="AB153" s="1"/>
      <c r="AC153" s="1"/>
      <c r="AD153" s="1"/>
      <c r="AE153" s="1"/>
      <c r="AF153" s="1"/>
    </row>
    <row r="154" spans="1:32" x14ac:dyDescent="0.25">
      <c r="A154" s="1">
        <v>153</v>
      </c>
      <c r="B154" t="s">
        <v>952</v>
      </c>
      <c r="C154" s="1">
        <f>SUM(E154:AF154)</f>
        <v>16</v>
      </c>
      <c r="D154" s="1">
        <f>COUNT(E154:AF154)</f>
        <v>1</v>
      </c>
      <c r="U154" s="1">
        <v>16</v>
      </c>
      <c r="AB154" s="1"/>
      <c r="AC154" s="1"/>
      <c r="AD154" s="1"/>
      <c r="AE154" s="1"/>
      <c r="AF154" s="1"/>
    </row>
    <row r="155" spans="1:32" x14ac:dyDescent="0.25">
      <c r="A155" s="1">
        <v>154</v>
      </c>
      <c r="B155" t="s">
        <v>464</v>
      </c>
      <c r="C155" s="1">
        <f>SUM(E155:AF155)</f>
        <v>16</v>
      </c>
      <c r="D155" s="1">
        <f>COUNT(E155:AF155)</f>
        <v>1</v>
      </c>
      <c r="S155" s="1">
        <v>16</v>
      </c>
      <c r="AB155" s="1"/>
      <c r="AC155" s="1"/>
      <c r="AD155" s="1"/>
      <c r="AE155" s="1"/>
      <c r="AF155" s="1"/>
    </row>
    <row r="156" spans="1:32" x14ac:dyDescent="0.25">
      <c r="A156" s="1">
        <v>155</v>
      </c>
      <c r="B156" t="s">
        <v>1223</v>
      </c>
      <c r="C156" s="1">
        <f>SUM(E156:AF156)</f>
        <v>16</v>
      </c>
      <c r="D156" s="1">
        <f>COUNT(E156:AF156)</f>
        <v>1</v>
      </c>
      <c r="Q156" s="1">
        <v>16</v>
      </c>
      <c r="AB156" s="1"/>
      <c r="AC156" s="1"/>
      <c r="AD156" s="1"/>
      <c r="AE156" s="1"/>
      <c r="AF156" s="1"/>
    </row>
    <row r="157" spans="1:32" x14ac:dyDescent="0.25">
      <c r="A157" s="1">
        <v>156</v>
      </c>
      <c r="B157" t="s">
        <v>1222</v>
      </c>
      <c r="C157" s="1">
        <f>SUM(E157:AF157)</f>
        <v>16</v>
      </c>
      <c r="D157" s="1">
        <f>COUNT(E157:AF157)</f>
        <v>1</v>
      </c>
      <c r="Q157" s="1">
        <v>16</v>
      </c>
      <c r="AB157" s="1"/>
      <c r="AC157" s="1"/>
      <c r="AD157" s="1"/>
      <c r="AE157" s="1"/>
      <c r="AF157" s="1"/>
    </row>
    <row r="158" spans="1:32" x14ac:dyDescent="0.25">
      <c r="A158" s="1">
        <v>157</v>
      </c>
      <c r="B158" t="s">
        <v>234</v>
      </c>
      <c r="C158" s="1">
        <f>SUM(E158:AF158)</f>
        <v>16</v>
      </c>
      <c r="D158" s="1">
        <f>COUNT(E158:AF158)</f>
        <v>1</v>
      </c>
      <c r="O158" s="1">
        <v>16</v>
      </c>
      <c r="AB158" s="1"/>
      <c r="AC158" s="1"/>
      <c r="AD158" s="1"/>
      <c r="AE158" s="1"/>
      <c r="AF158" s="1"/>
    </row>
    <row r="159" spans="1:32" x14ac:dyDescent="0.25">
      <c r="A159" s="1">
        <v>158</v>
      </c>
      <c r="B159" t="s">
        <v>1285</v>
      </c>
      <c r="C159" s="1">
        <f>SUM(E159:AF159)</f>
        <v>15</v>
      </c>
      <c r="D159" s="1">
        <f>COUNT(E159:AF159)</f>
        <v>1</v>
      </c>
      <c r="F159" s="1">
        <v>15</v>
      </c>
      <c r="AB159" s="1"/>
      <c r="AC159" s="1"/>
      <c r="AD159" s="1"/>
      <c r="AE159" s="1"/>
      <c r="AF159" s="1"/>
    </row>
    <row r="160" spans="1:32" x14ac:dyDescent="0.25">
      <c r="A160" s="1">
        <v>159</v>
      </c>
      <c r="B160" t="s">
        <v>1112</v>
      </c>
      <c r="C160" s="1">
        <f>SUM(E160:AF160)</f>
        <v>15</v>
      </c>
      <c r="D160" s="1">
        <f>COUNT(E160:AF160)</f>
        <v>1</v>
      </c>
      <c r="AB160" s="1"/>
      <c r="AC160" s="1">
        <v>15</v>
      </c>
      <c r="AD160" s="1"/>
      <c r="AE160" s="1"/>
      <c r="AF160" s="1"/>
    </row>
    <row r="161" spans="1:32" x14ac:dyDescent="0.25">
      <c r="A161" s="1">
        <v>160</v>
      </c>
      <c r="B161" t="s">
        <v>1128</v>
      </c>
      <c r="C161" s="1">
        <f>SUM(E161:AF161)</f>
        <v>15</v>
      </c>
      <c r="D161" s="1">
        <f>COUNT(E161:AF161)</f>
        <v>1</v>
      </c>
      <c r="AA161" s="1">
        <v>15</v>
      </c>
      <c r="AB161" s="1"/>
      <c r="AC161" s="1"/>
      <c r="AD161" s="1"/>
      <c r="AE161" s="1"/>
      <c r="AF161" s="1"/>
    </row>
    <row r="162" spans="1:32" x14ac:dyDescent="0.25">
      <c r="A162" s="1">
        <v>161</v>
      </c>
      <c r="B162" t="s">
        <v>1152</v>
      </c>
      <c r="C162" s="1">
        <f>SUM(E162:AF162)</f>
        <v>15</v>
      </c>
      <c r="D162" s="1">
        <f>COUNT(E162:AF162)</f>
        <v>1</v>
      </c>
      <c r="W162" s="1">
        <v>15</v>
      </c>
      <c r="AB162" s="1"/>
      <c r="AC162" s="1"/>
      <c r="AD162" s="1"/>
      <c r="AE162" s="1"/>
      <c r="AF162" s="1"/>
    </row>
    <row r="163" spans="1:32" x14ac:dyDescent="0.25">
      <c r="A163" s="1">
        <v>162</v>
      </c>
      <c r="B163" t="s">
        <v>1159</v>
      </c>
      <c r="C163" s="1">
        <f>SUM(E163:AF163)</f>
        <v>15</v>
      </c>
      <c r="D163" s="1">
        <f>COUNT(E163:AF163)</f>
        <v>1</v>
      </c>
      <c r="V163" s="1">
        <v>15</v>
      </c>
      <c r="AB163" s="1"/>
      <c r="AC163" s="1"/>
      <c r="AD163" s="1"/>
      <c r="AE163" s="1"/>
      <c r="AF163" s="1"/>
    </row>
    <row r="164" spans="1:32" x14ac:dyDescent="0.25">
      <c r="A164" s="1">
        <v>163</v>
      </c>
      <c r="B164" t="s">
        <v>1219</v>
      </c>
      <c r="C164" s="1">
        <f>SUM(E164:AF164)</f>
        <v>15</v>
      </c>
      <c r="D164" s="1">
        <f>COUNT(E164:AF164)</f>
        <v>1</v>
      </c>
      <c r="Q164" s="1">
        <v>15</v>
      </c>
      <c r="AB164" s="1"/>
      <c r="AC164" s="1"/>
      <c r="AD164" s="1"/>
      <c r="AE164" s="1"/>
      <c r="AF164" s="1"/>
    </row>
    <row r="165" spans="1:32" x14ac:dyDescent="0.25">
      <c r="A165" s="1">
        <v>164</v>
      </c>
      <c r="B165" t="s">
        <v>1218</v>
      </c>
      <c r="C165" s="1">
        <f>SUM(E165:AF165)</f>
        <v>15</v>
      </c>
      <c r="D165" s="1">
        <f>COUNT(E165:AF165)</f>
        <v>1</v>
      </c>
      <c r="Q165" s="1">
        <v>15</v>
      </c>
      <c r="AB165" s="1"/>
      <c r="AC165" s="1"/>
      <c r="AD165" s="1"/>
      <c r="AE165" s="1"/>
      <c r="AF165" s="1"/>
    </row>
    <row r="166" spans="1:32" x14ac:dyDescent="0.25">
      <c r="A166" s="1">
        <v>165</v>
      </c>
      <c r="B166" t="s">
        <v>1263</v>
      </c>
      <c r="C166" s="1">
        <f>SUM(E166:AF166)</f>
        <v>14</v>
      </c>
      <c r="D166" s="1">
        <f>COUNT(E166:AF166)</f>
        <v>1</v>
      </c>
      <c r="J166" s="1">
        <v>14</v>
      </c>
      <c r="AB166" s="1"/>
      <c r="AC166" s="1"/>
      <c r="AD166" s="1"/>
      <c r="AE166" s="1"/>
      <c r="AF166" s="1"/>
    </row>
    <row r="167" spans="1:32" x14ac:dyDescent="0.25">
      <c r="A167" s="1">
        <v>166</v>
      </c>
      <c r="B167" t="s">
        <v>1240</v>
      </c>
      <c r="C167" s="1">
        <f>SUM(E167:AF167)</f>
        <v>14</v>
      </c>
      <c r="D167" s="1">
        <f>COUNT(E167:AF167)</f>
        <v>1</v>
      </c>
      <c r="M167" s="1">
        <v>14</v>
      </c>
      <c r="AB167" s="1"/>
      <c r="AC167" s="1"/>
      <c r="AD167" s="1"/>
      <c r="AE167" s="1"/>
      <c r="AF167" s="1"/>
    </row>
    <row r="168" spans="1:32" x14ac:dyDescent="0.25">
      <c r="A168" s="1">
        <v>167</v>
      </c>
      <c r="B168" t="s">
        <v>1145</v>
      </c>
      <c r="C168" s="1">
        <f>SUM(E168:AF168)</f>
        <v>14</v>
      </c>
      <c r="D168" s="1">
        <f>COUNT(E168:AF168)</f>
        <v>1</v>
      </c>
      <c r="X168" s="1">
        <v>14</v>
      </c>
      <c r="AB168" s="1"/>
      <c r="AC168" s="1"/>
      <c r="AD168" s="1"/>
      <c r="AE168" s="1"/>
      <c r="AF168" s="1"/>
    </row>
    <row r="169" spans="1:32" x14ac:dyDescent="0.25">
      <c r="A169" s="1">
        <v>168</v>
      </c>
      <c r="B169" t="s">
        <v>1166</v>
      </c>
      <c r="C169" s="1">
        <f>SUM(E169:AF169)</f>
        <v>14</v>
      </c>
      <c r="D169" s="1">
        <f>COUNT(E169:AF169)</f>
        <v>1</v>
      </c>
      <c r="U169" s="1">
        <v>14</v>
      </c>
      <c r="AB169" s="1"/>
      <c r="AC169" s="1"/>
      <c r="AD169" s="1"/>
      <c r="AE169" s="1"/>
      <c r="AF169" s="1"/>
    </row>
    <row r="170" spans="1:32" x14ac:dyDescent="0.25">
      <c r="A170" s="1">
        <v>169</v>
      </c>
      <c r="B170" t="s">
        <v>1167</v>
      </c>
      <c r="C170" s="1">
        <f>SUM(E170:AF170)</f>
        <v>14</v>
      </c>
      <c r="D170" s="1">
        <f>COUNT(E170:AF170)</f>
        <v>1</v>
      </c>
      <c r="U170" s="1">
        <v>14</v>
      </c>
      <c r="AB170" s="1"/>
      <c r="AC170" s="1"/>
      <c r="AD170" s="1"/>
      <c r="AE170" s="1"/>
      <c r="AF170" s="1"/>
    </row>
    <row r="171" spans="1:32" x14ac:dyDescent="0.25">
      <c r="A171" s="1">
        <v>170</v>
      </c>
      <c r="B171" t="s">
        <v>261</v>
      </c>
      <c r="C171" s="1">
        <f>SUM(E171:AF171)</f>
        <v>14</v>
      </c>
      <c r="D171" s="1">
        <f>COUNT(E171:AF171)</f>
        <v>1</v>
      </c>
      <c r="S171" s="1">
        <v>14</v>
      </c>
      <c r="AB171" s="1"/>
      <c r="AC171" s="1"/>
      <c r="AD171" s="1"/>
      <c r="AE171" s="1"/>
      <c r="AF171" s="1"/>
    </row>
    <row r="172" spans="1:32" x14ac:dyDescent="0.25">
      <c r="A172" s="1">
        <v>171</v>
      </c>
      <c r="B172" t="s">
        <v>1281</v>
      </c>
      <c r="C172" s="1">
        <f>SUM(E172:AF172)</f>
        <v>13</v>
      </c>
      <c r="D172" s="1">
        <f>COUNT(E172:AF172)</f>
        <v>1</v>
      </c>
      <c r="G172" s="1">
        <v>13</v>
      </c>
      <c r="AB172" s="1"/>
      <c r="AC172" s="1"/>
      <c r="AD172" s="1"/>
      <c r="AE172" s="1"/>
      <c r="AF172" s="1"/>
    </row>
    <row r="173" spans="1:32" x14ac:dyDescent="0.25">
      <c r="A173" s="1">
        <v>172</v>
      </c>
      <c r="B173" t="s">
        <v>1242</v>
      </c>
      <c r="C173" s="1">
        <f>SUM(E173:AF173)</f>
        <v>13</v>
      </c>
      <c r="D173" s="1">
        <f>COUNT(E173:AF173)</f>
        <v>1</v>
      </c>
      <c r="M173" s="1">
        <v>13</v>
      </c>
      <c r="AB173" s="1"/>
      <c r="AC173" s="1"/>
      <c r="AD173" s="1"/>
      <c r="AE173" s="1"/>
      <c r="AF173" s="1"/>
    </row>
    <row r="174" spans="1:32" x14ac:dyDescent="0.25">
      <c r="A174" s="1">
        <v>173</v>
      </c>
      <c r="B174" t="s">
        <v>1243</v>
      </c>
      <c r="C174" s="1">
        <f>SUM(E174:AF174)</f>
        <v>13</v>
      </c>
      <c r="D174" s="1">
        <f>COUNT(E174:AF174)</f>
        <v>1</v>
      </c>
      <c r="M174" s="1">
        <v>13</v>
      </c>
      <c r="AB174" s="1"/>
      <c r="AC174" s="1"/>
      <c r="AD174" s="1"/>
      <c r="AE174" s="1"/>
      <c r="AF174" s="1"/>
    </row>
    <row r="175" spans="1:32" x14ac:dyDescent="0.25">
      <c r="A175" s="1">
        <v>174</v>
      </c>
      <c r="B175" t="s">
        <v>1247</v>
      </c>
      <c r="C175" s="1">
        <f>SUM(E175:AF175)</f>
        <v>13</v>
      </c>
      <c r="D175" s="1">
        <f>COUNT(E175:AF175)</f>
        <v>1</v>
      </c>
      <c r="M175" s="1">
        <v>13</v>
      </c>
      <c r="AB175" s="1"/>
      <c r="AC175" s="1"/>
      <c r="AD175" s="1"/>
      <c r="AE175" s="1"/>
      <c r="AF175" s="1"/>
    </row>
    <row r="176" spans="1:32" x14ac:dyDescent="0.25">
      <c r="A176" s="1">
        <v>175</v>
      </c>
      <c r="B176" t="s">
        <v>1095</v>
      </c>
      <c r="C176" s="1">
        <f>SUM(E176:AF176)</f>
        <v>13</v>
      </c>
      <c r="D176" s="1">
        <f>COUNT(E176:AF176)</f>
        <v>1</v>
      </c>
      <c r="AB176" s="1"/>
      <c r="AC176" s="1"/>
      <c r="AD176" s="1"/>
      <c r="AE176" s="1">
        <v>13</v>
      </c>
      <c r="AF176" s="1"/>
    </row>
    <row r="177" spans="1:32" x14ac:dyDescent="0.25">
      <c r="A177" s="1">
        <v>176</v>
      </c>
      <c r="B177" t="s">
        <v>1160</v>
      </c>
      <c r="C177" s="1">
        <f>SUM(E177:AF177)</f>
        <v>13</v>
      </c>
      <c r="D177" s="1">
        <f>COUNT(E177:AF177)</f>
        <v>1</v>
      </c>
      <c r="V177" s="1">
        <v>13</v>
      </c>
      <c r="AB177" s="1"/>
      <c r="AC177" s="1"/>
      <c r="AD177" s="1"/>
      <c r="AE177" s="1"/>
      <c r="AF177" s="1"/>
    </row>
    <row r="178" spans="1:32" x14ac:dyDescent="0.25">
      <c r="A178" s="1">
        <v>177</v>
      </c>
      <c r="B178" t="s">
        <v>1282</v>
      </c>
      <c r="C178" s="1">
        <f>SUM(E178:AF178)</f>
        <v>12</v>
      </c>
      <c r="D178" s="1">
        <f>COUNT(E178:AF178)</f>
        <v>1</v>
      </c>
      <c r="G178" s="1">
        <v>12</v>
      </c>
      <c r="AB178" s="1"/>
      <c r="AC178" s="1"/>
      <c r="AD178" s="1"/>
      <c r="AE178" s="1"/>
      <c r="AF178" s="1"/>
    </row>
    <row r="179" spans="1:32" x14ac:dyDescent="0.25">
      <c r="A179" s="1">
        <v>178</v>
      </c>
      <c r="B179" t="s">
        <v>1250</v>
      </c>
      <c r="C179" s="1">
        <f>SUM(E179:AF179)</f>
        <v>12</v>
      </c>
      <c r="D179" s="1">
        <f>COUNT(E179:AF179)</f>
        <v>1</v>
      </c>
      <c r="L179" s="1">
        <v>12</v>
      </c>
      <c r="AB179" s="1"/>
      <c r="AC179" s="1"/>
      <c r="AD179" s="1"/>
      <c r="AE179" s="1"/>
      <c r="AF179" s="1"/>
    </row>
    <row r="180" spans="1:32" x14ac:dyDescent="0.25">
      <c r="A180" s="1">
        <v>179</v>
      </c>
      <c r="B180" t="s">
        <v>1245</v>
      </c>
      <c r="C180" s="1">
        <f>SUM(E180:AF180)</f>
        <v>12</v>
      </c>
      <c r="D180" s="1">
        <f>COUNT(E180:AF180)</f>
        <v>1</v>
      </c>
      <c r="M180" s="1">
        <v>12</v>
      </c>
      <c r="AB180" s="1"/>
      <c r="AC180" s="1"/>
      <c r="AD180" s="1"/>
      <c r="AE180" s="1"/>
      <c r="AF180" s="1"/>
    </row>
    <row r="181" spans="1:32" x14ac:dyDescent="0.25">
      <c r="A181" s="1">
        <v>180</v>
      </c>
      <c r="B181" t="s">
        <v>1105</v>
      </c>
      <c r="C181" s="1">
        <f>SUM(E181:AF181)</f>
        <v>12</v>
      </c>
      <c r="D181" s="1">
        <f>COUNT(E181:AF181)</f>
        <v>1</v>
      </c>
      <c r="AB181" s="1"/>
      <c r="AC181" s="1"/>
      <c r="AD181" s="1">
        <v>12</v>
      </c>
      <c r="AE181" s="1"/>
      <c r="AF181" s="1"/>
    </row>
    <row r="182" spans="1:32" x14ac:dyDescent="0.25">
      <c r="A182" s="1">
        <v>181</v>
      </c>
      <c r="B182" t="s">
        <v>1125</v>
      </c>
      <c r="C182" s="1">
        <f>SUM(E182:AF182)</f>
        <v>12</v>
      </c>
      <c r="D182" s="1">
        <f>COUNT(E182:AF182)</f>
        <v>1</v>
      </c>
      <c r="AA182" s="1">
        <v>12</v>
      </c>
      <c r="AB182" s="1"/>
      <c r="AC182" s="1"/>
      <c r="AD182" s="1"/>
      <c r="AE182" s="1"/>
      <c r="AF182" s="1"/>
    </row>
    <row r="183" spans="1:32" x14ac:dyDescent="0.25">
      <c r="A183" s="1">
        <v>182</v>
      </c>
      <c r="B183" t="s">
        <v>1224</v>
      </c>
      <c r="C183" s="1">
        <f>SUM(E183:AF183)</f>
        <v>12</v>
      </c>
      <c r="D183" s="1">
        <f>COUNT(E183:AF183)</f>
        <v>1</v>
      </c>
      <c r="Q183" s="1">
        <v>12</v>
      </c>
      <c r="AB183" s="1"/>
      <c r="AC183" s="1"/>
      <c r="AD183" s="1"/>
      <c r="AE183" s="1"/>
      <c r="AF183" s="1"/>
    </row>
    <row r="184" spans="1:32" x14ac:dyDescent="0.25">
      <c r="A184" s="1">
        <v>183</v>
      </c>
      <c r="B184" t="s">
        <v>1220</v>
      </c>
      <c r="C184" s="1">
        <f>SUM(E184:AF184)</f>
        <v>12</v>
      </c>
      <c r="D184" s="1">
        <f>COUNT(E184:AF184)</f>
        <v>1</v>
      </c>
      <c r="Q184" s="1">
        <v>12</v>
      </c>
      <c r="AB184" s="1"/>
      <c r="AC184" s="1"/>
      <c r="AD184" s="1"/>
      <c r="AE184" s="1"/>
      <c r="AF184" s="1"/>
    </row>
    <row r="185" spans="1:32" x14ac:dyDescent="0.25">
      <c r="A185" s="1">
        <v>184</v>
      </c>
      <c r="B185" t="s">
        <v>1229</v>
      </c>
      <c r="C185" s="1">
        <f>SUM(E185:AF185)</f>
        <v>12</v>
      </c>
      <c r="D185" s="1">
        <f>COUNT(E185:AF185)</f>
        <v>1</v>
      </c>
      <c r="P185" s="1">
        <v>12</v>
      </c>
      <c r="AB185" s="1"/>
      <c r="AC185" s="1"/>
      <c r="AD185" s="1"/>
      <c r="AE185" s="1"/>
      <c r="AF185" s="1"/>
    </row>
    <row r="186" spans="1:32" x14ac:dyDescent="0.25">
      <c r="A186" s="1">
        <v>185</v>
      </c>
      <c r="B186" t="s">
        <v>1279</v>
      </c>
      <c r="C186" s="1">
        <f>SUM(E186:AF186)</f>
        <v>11</v>
      </c>
      <c r="D186" s="1">
        <f>COUNT(E186:AF186)</f>
        <v>1</v>
      </c>
      <c r="G186" s="1">
        <v>11</v>
      </c>
      <c r="AB186" s="1"/>
      <c r="AC186" s="1"/>
      <c r="AD186" s="1"/>
      <c r="AE186" s="1"/>
      <c r="AF186" s="1"/>
    </row>
    <row r="187" spans="1:32" x14ac:dyDescent="0.25">
      <c r="A187" s="1">
        <v>186</v>
      </c>
      <c r="B187" t="s">
        <v>1275</v>
      </c>
      <c r="C187" s="1">
        <f>SUM(E187:AF187)</f>
        <v>11</v>
      </c>
      <c r="D187" s="1">
        <f>COUNT(E187:AF187)</f>
        <v>1</v>
      </c>
      <c r="H187" s="1">
        <v>11</v>
      </c>
      <c r="AB187" s="1"/>
      <c r="AC187" s="1"/>
      <c r="AD187" s="1"/>
      <c r="AE187" s="1"/>
      <c r="AF187" s="1"/>
    </row>
    <row r="188" spans="1:32" x14ac:dyDescent="0.25">
      <c r="A188" s="1">
        <v>187</v>
      </c>
      <c r="B188" t="s">
        <v>1104</v>
      </c>
      <c r="C188" s="1">
        <f>SUM(E188:AF188)</f>
        <v>11</v>
      </c>
      <c r="D188" s="1">
        <f>COUNT(E188:AF188)</f>
        <v>1</v>
      </c>
      <c r="AB188" s="1"/>
      <c r="AC188" s="1"/>
      <c r="AD188" s="1">
        <v>11</v>
      </c>
      <c r="AE188" s="1"/>
      <c r="AF188" s="1"/>
    </row>
    <row r="189" spans="1:32" x14ac:dyDescent="0.25">
      <c r="A189" s="1">
        <v>188</v>
      </c>
      <c r="B189" t="s">
        <v>1225</v>
      </c>
      <c r="C189" s="1">
        <f>SUM(E189:AF189)</f>
        <v>11</v>
      </c>
      <c r="D189" s="1">
        <f>COUNT(E189:AF189)</f>
        <v>1</v>
      </c>
      <c r="Q189" s="1">
        <v>11</v>
      </c>
      <c r="AB189" s="1"/>
      <c r="AC189" s="1"/>
      <c r="AD189" s="1"/>
      <c r="AE189" s="1"/>
      <c r="AF189" s="1"/>
    </row>
    <row r="190" spans="1:32" x14ac:dyDescent="0.25">
      <c r="A190" s="1">
        <v>189</v>
      </c>
      <c r="B190" t="s">
        <v>1143</v>
      </c>
      <c r="C190" s="1">
        <f>SUM(E190:AF190)</f>
        <v>10</v>
      </c>
      <c r="D190" s="1">
        <f>COUNT(E190:AF190)</f>
        <v>1</v>
      </c>
      <c r="X190" s="1">
        <v>10</v>
      </c>
      <c r="AB190" s="1"/>
      <c r="AC190" s="1"/>
      <c r="AD190" s="1"/>
      <c r="AE190" s="1"/>
      <c r="AF190" s="1"/>
    </row>
    <row r="191" spans="1:32" x14ac:dyDescent="0.25">
      <c r="A191" s="1">
        <v>190</v>
      </c>
      <c r="B191" t="s">
        <v>1280</v>
      </c>
      <c r="C191" s="1">
        <f>SUM(E191:AF191)</f>
        <v>9</v>
      </c>
      <c r="D191" s="1">
        <f>COUNT(E191:AF191)</f>
        <v>1</v>
      </c>
      <c r="G191" s="1">
        <v>9</v>
      </c>
      <c r="AB191" s="1"/>
      <c r="AC191" s="1"/>
      <c r="AD191" s="1"/>
      <c r="AE191" s="1"/>
      <c r="AF191" s="1"/>
    </row>
    <row r="192" spans="1:32" x14ac:dyDescent="0.25">
      <c r="A192" s="1">
        <v>191</v>
      </c>
      <c r="B192" t="s">
        <v>1207</v>
      </c>
      <c r="C192" s="1">
        <f>SUM(E192:AF192)</f>
        <v>9</v>
      </c>
      <c r="D192" s="1">
        <f>COUNT(E192:AF192)</f>
        <v>1</v>
      </c>
      <c r="S192" s="1">
        <v>9</v>
      </c>
      <c r="AB192" s="1"/>
      <c r="AC192" s="1"/>
      <c r="AD192" s="1"/>
      <c r="AE192" s="1"/>
      <c r="AF192" s="1"/>
    </row>
    <row r="193" spans="1:32" x14ac:dyDescent="0.25">
      <c r="A193" s="1">
        <v>192</v>
      </c>
      <c r="B193" t="s">
        <v>1228</v>
      </c>
      <c r="C193" s="1">
        <f>SUM(E193:AF193)</f>
        <v>9</v>
      </c>
      <c r="D193" s="1">
        <f>COUNT(E193:AF193)</f>
        <v>1</v>
      </c>
      <c r="P193" s="1">
        <v>9</v>
      </c>
      <c r="AB193" s="1"/>
      <c r="AC193" s="1"/>
      <c r="AD193" s="1"/>
      <c r="AE193" s="1"/>
      <c r="AF193" s="1"/>
    </row>
    <row r="194" spans="1:32" x14ac:dyDescent="0.25">
      <c r="A194" s="1">
        <v>193</v>
      </c>
      <c r="B194" t="s">
        <v>1234</v>
      </c>
      <c r="C194" s="1">
        <f>SUM(E194:AF194)</f>
        <v>9</v>
      </c>
      <c r="D194" s="1">
        <f>COUNT(E194:AF194)</f>
        <v>1</v>
      </c>
      <c r="O194" s="1">
        <v>9</v>
      </c>
      <c r="AB194" s="1"/>
      <c r="AC194" s="1"/>
      <c r="AD194" s="1"/>
      <c r="AE194" s="1"/>
      <c r="AF194" s="1"/>
    </row>
    <row r="195" spans="1:32" x14ac:dyDescent="0.25">
      <c r="A195" s="1">
        <v>194</v>
      </c>
      <c r="B195" t="s">
        <v>1098</v>
      </c>
      <c r="C195" s="1">
        <f>SUM(E195:AF195)</f>
        <v>8</v>
      </c>
      <c r="D195" s="1">
        <f>COUNT(E195:AF195)</f>
        <v>1</v>
      </c>
      <c r="AB195" s="1"/>
      <c r="AC195" s="1"/>
      <c r="AD195" s="1"/>
      <c r="AE195" s="1">
        <v>8</v>
      </c>
      <c r="AF195" s="1"/>
    </row>
    <row r="196" spans="1:32" x14ac:dyDescent="0.25">
      <c r="A196" s="1">
        <v>195</v>
      </c>
      <c r="B196" t="s">
        <v>1230</v>
      </c>
      <c r="C196" s="1">
        <f>SUM(E196:AF196)</f>
        <v>8</v>
      </c>
      <c r="D196" s="1">
        <f>COUNT(E196:AF196)</f>
        <v>1</v>
      </c>
      <c r="P196" s="1">
        <v>8</v>
      </c>
      <c r="AB196" s="1"/>
      <c r="AC196" s="1"/>
      <c r="AD196" s="1"/>
      <c r="AE196" s="1"/>
      <c r="AF196" s="1"/>
    </row>
    <row r="197" spans="1:32" x14ac:dyDescent="0.25">
      <c r="A197" s="1">
        <v>196</v>
      </c>
      <c r="B197" t="s">
        <v>1246</v>
      </c>
      <c r="C197" s="1">
        <f>SUM(E197:AF197)</f>
        <v>7</v>
      </c>
      <c r="D197" s="1">
        <f>COUNT(E197:AF197)</f>
        <v>1</v>
      </c>
      <c r="M197" s="1">
        <v>7</v>
      </c>
      <c r="AB197" s="1"/>
      <c r="AC197" s="1"/>
      <c r="AD197" s="1"/>
      <c r="AE197" s="1"/>
      <c r="AF197" s="1"/>
    </row>
    <row r="198" spans="1:32" x14ac:dyDescent="0.25">
      <c r="A198" s="1">
        <v>197</v>
      </c>
      <c r="B198" t="s">
        <v>1210</v>
      </c>
      <c r="C198" s="1">
        <f>SUM(E198:AF198)</f>
        <v>5</v>
      </c>
      <c r="D198" s="1">
        <f>COUNT(E198:AF198)</f>
        <v>1</v>
      </c>
      <c r="S198" s="1">
        <v>5</v>
      </c>
      <c r="AB198" s="1"/>
      <c r="AC198" s="1"/>
      <c r="AD198" s="1"/>
      <c r="AE198" s="1"/>
      <c r="AF198" s="1"/>
    </row>
    <row r="199" spans="1:32" x14ac:dyDescent="0.25">
      <c r="A199" s="1">
        <v>198</v>
      </c>
      <c r="B199" t="s">
        <v>1087</v>
      </c>
      <c r="C199" s="1">
        <f>SUM(E199:AF199)</f>
        <v>4</v>
      </c>
      <c r="D199" s="1">
        <f>COUNT(E199:AF199)</f>
        <v>1</v>
      </c>
      <c r="AB199" s="1"/>
      <c r="AC199" s="1"/>
      <c r="AD199" s="1"/>
      <c r="AE199" s="1"/>
      <c r="AF199" s="1">
        <v>4</v>
      </c>
    </row>
    <row r="200" spans="1:32" x14ac:dyDescent="0.25">
      <c r="A200" s="1">
        <v>199</v>
      </c>
      <c r="B200" t="s">
        <v>623</v>
      </c>
      <c r="C200" s="1">
        <f>SUM(E200:AF200)</f>
        <v>3</v>
      </c>
      <c r="D200" s="1">
        <f>COUNT(E200:AF200)</f>
        <v>1</v>
      </c>
      <c r="V200" s="1">
        <v>3</v>
      </c>
      <c r="AB200" s="1"/>
      <c r="AC200" s="1"/>
      <c r="AD200" s="1"/>
      <c r="AE200" s="1"/>
      <c r="AF200" s="1"/>
    </row>
    <row r="202" spans="1:32" x14ac:dyDescent="0.25">
      <c r="B202" t="s">
        <v>815</v>
      </c>
      <c r="C202" s="1">
        <f>COUNT(Tabelle2564[Gesamt])</f>
        <v>199</v>
      </c>
      <c r="E202" s="1">
        <f>COUNTA(Tabelle2564[25.07.])</f>
        <v>25</v>
      </c>
      <c r="F202" s="1">
        <f>COUNTA(Tabelle2564[18.07.])</f>
        <v>17</v>
      </c>
      <c r="G202" s="1">
        <f>COUNTA(Tabelle2564[11.07.])</f>
        <v>18</v>
      </c>
      <c r="H202" s="1">
        <f>COUNTA(Tabelle2564[04.07.])</f>
        <v>19</v>
      </c>
      <c r="I202" s="1">
        <f>COUNTA(Tabelle2564[27.06.])</f>
        <v>20</v>
      </c>
      <c r="J202" s="1">
        <f>COUNTA(Tabelle2564[20.06.])</f>
        <v>16</v>
      </c>
      <c r="K202" s="1">
        <f>COUNTA(Tabelle2564[13.06.])</f>
        <v>22</v>
      </c>
      <c r="L202" s="1">
        <f>COUNTA(Tabelle2564[06.06.])</f>
        <v>20</v>
      </c>
      <c r="M202" s="1">
        <f>COUNTA(Tabelle2564[30.05.])</f>
        <v>21</v>
      </c>
      <c r="N202" s="1">
        <f>COUNTA(Tabelle2564[23.05.])</f>
        <v>20</v>
      </c>
      <c r="O202" s="1">
        <f>COUNTA(Tabelle2564[09.05.])</f>
        <v>17</v>
      </c>
      <c r="P202" s="1">
        <f>COUNTA(Tabelle2564[02.05.])</f>
        <v>19</v>
      </c>
      <c r="Q202" s="1">
        <f>COUNTA(Tabelle2564[25.04.])</f>
        <v>22</v>
      </c>
      <c r="R202" s="1">
        <f>COUNTA(Tabelle2564[18.04.])</f>
        <v>23</v>
      </c>
      <c r="S202" s="1">
        <f>COUNTA(Tabelle2564[11.04.])</f>
        <v>20</v>
      </c>
      <c r="T202" s="1">
        <f>COUNTA(Tabelle2564[04.04.])</f>
        <v>20</v>
      </c>
      <c r="U202" s="1">
        <f>COUNTA(Tabelle2564[28.03.])</f>
        <v>24</v>
      </c>
      <c r="V202" s="1">
        <f>COUNTA(Tabelle2564[21.03.])</f>
        <v>22</v>
      </c>
      <c r="W202" s="1">
        <f>COUNTA(Tabelle2564[14.03.])</f>
        <v>22</v>
      </c>
      <c r="X202" s="1">
        <f>COUNTA(Tabelle2564[07.03.])</f>
        <v>24</v>
      </c>
      <c r="Y202" s="1">
        <f>COUNTA(Tabelle2564[29.02.])</f>
        <v>22</v>
      </c>
      <c r="Z202" s="1">
        <f>COUNTA(Tabelle2564[22.02.])</f>
        <v>23</v>
      </c>
      <c r="AA202" s="1">
        <f>COUNTA(Tabelle2564[15.02.])</f>
        <v>25</v>
      </c>
      <c r="AB202" s="1">
        <f>COUNTA(Tabelle2564[08.02.])</f>
        <v>15</v>
      </c>
      <c r="AC202" s="1">
        <f>COUNTA(Tabelle2564[01.02.])</f>
        <v>24</v>
      </c>
      <c r="AD202" s="1">
        <f>COUNTA(Tabelle2564[25.01.])</f>
        <v>24</v>
      </c>
      <c r="AE202" s="1">
        <f>COUNTA(Tabelle2564[18.01.])</f>
        <v>23</v>
      </c>
      <c r="AF202" s="1">
        <f>COUNTA(Tabelle2564[04.01.])</f>
        <v>24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1"/>
  <sheetViews>
    <sheetView zoomScaleNormal="100" workbookViewId="0">
      <selection activeCell="C33" sqref="C33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45295</v>
      </c>
      <c r="B2" s="34" t="s">
        <v>555</v>
      </c>
      <c r="C2" s="34" t="s">
        <v>59</v>
      </c>
      <c r="D2" s="34">
        <v>38</v>
      </c>
      <c r="E2" s="34">
        <v>24</v>
      </c>
    </row>
    <row r="3" spans="1:5" ht="15.75" thickBot="1" x14ac:dyDescent="0.25">
      <c r="A3" s="35">
        <v>45302</v>
      </c>
      <c r="B3" s="34" t="s">
        <v>1068</v>
      </c>
      <c r="C3" s="34"/>
      <c r="D3" s="34"/>
      <c r="E3" s="34"/>
    </row>
    <row r="4" spans="1:5" ht="15.75" thickBot="1" x14ac:dyDescent="0.25">
      <c r="A4" s="35">
        <v>45309</v>
      </c>
      <c r="B4" s="34" t="s">
        <v>809</v>
      </c>
      <c r="C4" s="34" t="s">
        <v>1000</v>
      </c>
      <c r="D4" s="34">
        <v>34</v>
      </c>
      <c r="E4" s="34">
        <v>23</v>
      </c>
    </row>
    <row r="5" spans="1:5" ht="15.75" thickBot="1" x14ac:dyDescent="0.25">
      <c r="A5" s="35">
        <v>45316</v>
      </c>
      <c r="B5" s="34" t="s">
        <v>554</v>
      </c>
      <c r="C5" s="34" t="s">
        <v>839</v>
      </c>
      <c r="D5" s="34">
        <v>32</v>
      </c>
      <c r="E5" s="34">
        <v>24</v>
      </c>
    </row>
    <row r="6" spans="1:5" ht="15.75" thickBot="1" x14ac:dyDescent="0.25">
      <c r="A6" s="35">
        <v>45323</v>
      </c>
      <c r="B6" s="34" t="s">
        <v>539</v>
      </c>
      <c r="C6" s="34" t="s">
        <v>775</v>
      </c>
      <c r="D6" s="34">
        <v>26</v>
      </c>
      <c r="E6" s="34">
        <v>24</v>
      </c>
    </row>
    <row r="7" spans="1:5" ht="15.75" customHeight="1" thickBot="1" x14ac:dyDescent="0.25">
      <c r="A7" s="35">
        <v>45330</v>
      </c>
      <c r="B7" s="34" t="s">
        <v>574</v>
      </c>
      <c r="C7" s="34" t="s">
        <v>839</v>
      </c>
      <c r="D7" s="34">
        <v>38</v>
      </c>
      <c r="E7" s="34">
        <v>15</v>
      </c>
    </row>
    <row r="8" spans="1:5" ht="30.75" thickBot="1" x14ac:dyDescent="0.25">
      <c r="A8" s="35">
        <v>45337</v>
      </c>
      <c r="B8" s="34" t="s">
        <v>910</v>
      </c>
      <c r="C8" s="34" t="s">
        <v>75</v>
      </c>
      <c r="D8" s="34">
        <v>33</v>
      </c>
      <c r="E8" s="34">
        <v>25</v>
      </c>
    </row>
    <row r="9" spans="1:5" ht="15.75" thickBot="1" x14ac:dyDescent="0.25">
      <c r="A9" s="35">
        <v>45344</v>
      </c>
      <c r="B9" s="34" t="s">
        <v>809</v>
      </c>
      <c r="C9" s="34" t="s">
        <v>1134</v>
      </c>
      <c r="D9" s="34">
        <v>32</v>
      </c>
      <c r="E9" s="34">
        <v>25</v>
      </c>
    </row>
    <row r="10" spans="1:5" ht="15.75" thickBot="1" x14ac:dyDescent="0.25">
      <c r="A10" s="35">
        <v>45351</v>
      </c>
      <c r="B10" s="34" t="s">
        <v>555</v>
      </c>
      <c r="C10" s="34" t="s">
        <v>839</v>
      </c>
      <c r="D10" s="34">
        <v>35</v>
      </c>
      <c r="E10" s="34">
        <v>23</v>
      </c>
    </row>
    <row r="11" spans="1:5" ht="15.75" thickBot="1" x14ac:dyDescent="0.25">
      <c r="A11" s="35">
        <v>45358</v>
      </c>
      <c r="B11" s="34" t="s">
        <v>539</v>
      </c>
      <c r="C11" s="34" t="s">
        <v>62</v>
      </c>
      <c r="D11" s="34">
        <v>27</v>
      </c>
      <c r="E11" s="34">
        <v>24</v>
      </c>
    </row>
    <row r="12" spans="1:5" ht="15.75" thickBot="1" x14ac:dyDescent="0.25">
      <c r="A12" s="35">
        <v>45365</v>
      </c>
      <c r="B12" s="34" t="s">
        <v>809</v>
      </c>
      <c r="C12" s="34" t="s">
        <v>797</v>
      </c>
      <c r="D12" s="34">
        <v>38</v>
      </c>
      <c r="E12" s="34">
        <v>22</v>
      </c>
    </row>
    <row r="13" spans="1:5" ht="15.75" thickBot="1" x14ac:dyDescent="0.25">
      <c r="A13" s="35">
        <v>45372</v>
      </c>
      <c r="B13" s="34" t="s">
        <v>556</v>
      </c>
      <c r="C13" s="34" t="s">
        <v>62</v>
      </c>
      <c r="D13" s="34">
        <v>45</v>
      </c>
      <c r="E13" s="34">
        <v>22</v>
      </c>
    </row>
    <row r="14" spans="1:5" ht="15.75" thickBot="1" x14ac:dyDescent="0.25">
      <c r="A14" s="35">
        <v>45379</v>
      </c>
      <c r="B14" s="34" t="s">
        <v>910</v>
      </c>
      <c r="C14" s="34" t="s">
        <v>839</v>
      </c>
      <c r="D14" s="34">
        <v>31</v>
      </c>
      <c r="E14" s="34">
        <v>24</v>
      </c>
    </row>
    <row r="15" spans="1:5" ht="30.75" thickBot="1" x14ac:dyDescent="0.25">
      <c r="A15" s="35" t="s">
        <v>1069</v>
      </c>
      <c r="B15" s="34" t="s">
        <v>1079</v>
      </c>
      <c r="C15" s="34" t="s">
        <v>1127</v>
      </c>
      <c r="D15" s="34"/>
      <c r="E15" s="34"/>
    </row>
    <row r="16" spans="1:5" ht="15.75" thickBot="1" x14ac:dyDescent="0.25">
      <c r="A16" s="35">
        <v>45386</v>
      </c>
      <c r="B16" s="34" t="s">
        <v>554</v>
      </c>
      <c r="C16" s="34" t="s">
        <v>62</v>
      </c>
      <c r="D16" s="34">
        <v>36</v>
      </c>
      <c r="E16" s="34">
        <v>20</v>
      </c>
    </row>
    <row r="17" spans="1:5" ht="15.75" thickBot="1" x14ac:dyDescent="0.25">
      <c r="A17" s="35">
        <v>45393</v>
      </c>
      <c r="B17" s="34" t="s">
        <v>555</v>
      </c>
      <c r="C17" s="34" t="s">
        <v>59</v>
      </c>
      <c r="D17" s="34">
        <v>34</v>
      </c>
      <c r="E17" s="34">
        <v>20</v>
      </c>
    </row>
    <row r="18" spans="1:5" ht="15.75" thickBot="1" x14ac:dyDescent="0.25">
      <c r="A18" s="35">
        <v>45400</v>
      </c>
      <c r="B18" s="34" t="s">
        <v>910</v>
      </c>
      <c r="C18" s="34" t="s">
        <v>62</v>
      </c>
      <c r="D18" s="34">
        <v>35</v>
      </c>
      <c r="E18" s="34">
        <v>23</v>
      </c>
    </row>
    <row r="19" spans="1:5" ht="15.75" thickBot="1" x14ac:dyDescent="0.25">
      <c r="A19" s="35">
        <v>45407</v>
      </c>
      <c r="B19" s="34" t="s">
        <v>574</v>
      </c>
      <c r="C19" s="34" t="s">
        <v>1217</v>
      </c>
      <c r="D19" s="34">
        <v>26</v>
      </c>
      <c r="E19" s="34">
        <v>22</v>
      </c>
    </row>
    <row r="20" spans="1:5" ht="15.75" thickBot="1" x14ac:dyDescent="0.25">
      <c r="A20" s="35">
        <v>45414</v>
      </c>
      <c r="B20" s="34" t="s">
        <v>539</v>
      </c>
      <c r="C20" s="34" t="s">
        <v>797</v>
      </c>
      <c r="D20" s="34">
        <v>26</v>
      </c>
      <c r="E20" s="34">
        <v>19</v>
      </c>
    </row>
    <row r="21" spans="1:5" ht="15.75" thickBot="1" x14ac:dyDescent="0.25">
      <c r="A21" s="35">
        <v>45421</v>
      </c>
      <c r="B21" s="34" t="s">
        <v>556</v>
      </c>
      <c r="C21" s="34" t="s">
        <v>62</v>
      </c>
      <c r="D21" s="34">
        <v>30</v>
      </c>
      <c r="E21" s="34">
        <v>17</v>
      </c>
    </row>
    <row r="22" spans="1:5" ht="15.75" thickBot="1" x14ac:dyDescent="0.25">
      <c r="A22" s="35">
        <v>45428</v>
      </c>
      <c r="B22" s="34" t="s">
        <v>1068</v>
      </c>
      <c r="C22" s="34"/>
      <c r="D22" s="34"/>
      <c r="E22" s="34"/>
    </row>
    <row r="23" spans="1:5" ht="15.75" thickBot="1" x14ac:dyDescent="0.25">
      <c r="A23" s="35">
        <v>45435</v>
      </c>
      <c r="B23" s="34" t="s">
        <v>910</v>
      </c>
      <c r="C23" s="34" t="s">
        <v>797</v>
      </c>
      <c r="D23" s="34">
        <v>37</v>
      </c>
      <c r="E23" s="34">
        <v>20</v>
      </c>
    </row>
    <row r="24" spans="1:5" ht="15.75" thickBot="1" x14ac:dyDescent="0.25">
      <c r="A24" s="35">
        <v>45442</v>
      </c>
      <c r="B24" s="34" t="s">
        <v>539</v>
      </c>
      <c r="C24" s="34" t="s">
        <v>62</v>
      </c>
      <c r="D24" s="34">
        <v>26</v>
      </c>
      <c r="E24" s="34">
        <v>21</v>
      </c>
    </row>
    <row r="25" spans="1:5" ht="15.75" thickBot="1" x14ac:dyDescent="0.25">
      <c r="A25" s="35">
        <v>45449</v>
      </c>
      <c r="B25" s="34" t="s">
        <v>539</v>
      </c>
      <c r="C25" s="34" t="s">
        <v>1134</v>
      </c>
      <c r="D25" s="34">
        <v>34</v>
      </c>
      <c r="E25" s="34">
        <v>20</v>
      </c>
    </row>
    <row r="26" spans="1:5" ht="15.75" thickBot="1" x14ac:dyDescent="0.25">
      <c r="A26" s="35">
        <v>45456</v>
      </c>
      <c r="B26" s="34" t="s">
        <v>554</v>
      </c>
      <c r="C26" s="34" t="s">
        <v>839</v>
      </c>
      <c r="D26" s="34">
        <v>32</v>
      </c>
      <c r="E26" s="34">
        <v>22</v>
      </c>
    </row>
    <row r="27" spans="1:5" ht="15.75" thickBot="1" x14ac:dyDescent="0.25">
      <c r="A27" s="35">
        <v>45463</v>
      </c>
      <c r="B27" s="34" t="s">
        <v>555</v>
      </c>
      <c r="C27" s="34" t="s">
        <v>839</v>
      </c>
      <c r="D27" s="34">
        <v>38</v>
      </c>
      <c r="E27" s="34">
        <v>16</v>
      </c>
    </row>
    <row r="28" spans="1:5" ht="15.75" thickBot="1" x14ac:dyDescent="0.25">
      <c r="A28" s="35">
        <v>45470</v>
      </c>
      <c r="B28" s="34" t="s">
        <v>1004</v>
      </c>
      <c r="C28" s="34" t="s">
        <v>854</v>
      </c>
      <c r="D28" s="34">
        <v>48</v>
      </c>
      <c r="E28" s="34">
        <v>20</v>
      </c>
    </row>
    <row r="29" spans="1:5" ht="15.75" thickBot="1" x14ac:dyDescent="0.25">
      <c r="A29" s="35">
        <v>45477</v>
      </c>
      <c r="B29" s="34" t="s">
        <v>910</v>
      </c>
      <c r="C29" s="34" t="s">
        <v>109</v>
      </c>
      <c r="D29" s="34">
        <v>29</v>
      </c>
      <c r="E29" s="34">
        <v>19</v>
      </c>
    </row>
    <row r="30" spans="1:5" ht="15.75" thickBot="1" x14ac:dyDescent="0.25">
      <c r="A30" s="35">
        <v>45484</v>
      </c>
      <c r="B30" s="34" t="s">
        <v>539</v>
      </c>
      <c r="C30" s="34" t="s">
        <v>62</v>
      </c>
      <c r="D30" s="34">
        <v>26</v>
      </c>
      <c r="E30" s="34">
        <v>18</v>
      </c>
    </row>
    <row r="31" spans="1:5" ht="15.75" thickBot="1" x14ac:dyDescent="0.25">
      <c r="A31" s="35">
        <v>45491</v>
      </c>
      <c r="B31" s="34" t="s">
        <v>809</v>
      </c>
      <c r="C31" s="34" t="s">
        <v>109</v>
      </c>
      <c r="D31" s="34">
        <v>29</v>
      </c>
      <c r="E31" s="34">
        <v>17</v>
      </c>
    </row>
    <row r="32" spans="1:5" ht="15.75" thickBot="1" x14ac:dyDescent="0.25">
      <c r="A32" s="35">
        <v>45498</v>
      </c>
      <c r="B32" s="34" t="s">
        <v>574</v>
      </c>
      <c r="C32" s="34" t="s">
        <v>62</v>
      </c>
      <c r="D32" s="34">
        <v>40</v>
      </c>
      <c r="E32" s="34">
        <v>25</v>
      </c>
    </row>
    <row r="33" spans="1:5" ht="15.75" thickBot="1" x14ac:dyDescent="0.25">
      <c r="A33" s="35">
        <v>45505</v>
      </c>
      <c r="B33" s="34" t="s">
        <v>556</v>
      </c>
      <c r="C33" s="34"/>
      <c r="D33" s="34"/>
      <c r="E33" s="34"/>
    </row>
    <row r="34" spans="1:5" ht="15.75" thickBot="1" x14ac:dyDescent="0.25">
      <c r="A34" s="35">
        <v>45512</v>
      </c>
      <c r="B34" s="34"/>
      <c r="C34" s="34"/>
      <c r="D34" s="34"/>
      <c r="E34" s="34"/>
    </row>
    <row r="35" spans="1:5" ht="15.75" thickBot="1" x14ac:dyDescent="0.25">
      <c r="A35" s="35">
        <v>45519</v>
      </c>
      <c r="B35" s="34"/>
      <c r="C35" s="34"/>
      <c r="D35" s="34"/>
      <c r="E35" s="34"/>
    </row>
    <row r="36" spans="1:5" ht="15.75" thickBot="1" x14ac:dyDescent="0.25">
      <c r="A36" s="35">
        <v>45526</v>
      </c>
      <c r="B36" s="34" t="s">
        <v>539</v>
      </c>
      <c r="C36" s="34"/>
      <c r="D36" s="34"/>
      <c r="E36" s="34"/>
    </row>
    <row r="37" spans="1:5" ht="15.75" thickBot="1" x14ac:dyDescent="0.25">
      <c r="A37" s="35">
        <v>45533</v>
      </c>
      <c r="B37" s="34"/>
      <c r="C37" s="34"/>
      <c r="D37" s="34"/>
      <c r="E37" s="34"/>
    </row>
    <row r="38" spans="1:5" ht="15.75" thickBot="1" x14ac:dyDescent="0.25">
      <c r="A38" s="35">
        <v>45540</v>
      </c>
      <c r="B38" s="34"/>
      <c r="C38" s="34"/>
      <c r="D38" s="34"/>
      <c r="E38" s="34"/>
    </row>
    <row r="39" spans="1:5" ht="15.75" thickBot="1" x14ac:dyDescent="0.25">
      <c r="A39" s="35">
        <v>45547</v>
      </c>
      <c r="B39" s="34" t="s">
        <v>539</v>
      </c>
      <c r="C39" s="34"/>
      <c r="D39" s="34"/>
      <c r="E39" s="34"/>
    </row>
    <row r="40" spans="1:5" ht="15.75" thickBot="1" x14ac:dyDescent="0.25">
      <c r="A40" s="35">
        <v>45554</v>
      </c>
      <c r="B40" s="34"/>
      <c r="C40" s="34"/>
      <c r="D40" s="34"/>
      <c r="E40" s="34"/>
    </row>
    <row r="41" spans="1:5" ht="15.75" thickBot="1" x14ac:dyDescent="0.25">
      <c r="A41" s="35">
        <v>45561</v>
      </c>
      <c r="B41" s="34"/>
      <c r="C41" s="34"/>
      <c r="D41" s="34"/>
      <c r="E41" s="34"/>
    </row>
    <row r="42" spans="1:5" ht="15.75" thickBot="1" x14ac:dyDescent="0.25">
      <c r="A42" s="35">
        <v>45568</v>
      </c>
      <c r="B42" s="34" t="s">
        <v>539</v>
      </c>
      <c r="C42" s="34"/>
      <c r="D42" s="34"/>
      <c r="E42" s="34"/>
    </row>
    <row r="43" spans="1:5" ht="15.75" thickBot="1" x14ac:dyDescent="0.25">
      <c r="A43" s="35">
        <v>45575</v>
      </c>
      <c r="B43" s="34"/>
      <c r="C43" s="34"/>
      <c r="D43" s="34"/>
      <c r="E43" s="34"/>
    </row>
    <row r="44" spans="1:5" ht="15.75" thickBot="1" x14ac:dyDescent="0.25">
      <c r="A44" s="35">
        <v>45582</v>
      </c>
      <c r="B44" s="34"/>
      <c r="C44" s="34"/>
      <c r="D44" s="34"/>
      <c r="E44" s="34"/>
    </row>
    <row r="45" spans="1:5" ht="15.75" thickBot="1" x14ac:dyDescent="0.25">
      <c r="A45" s="35">
        <v>45589</v>
      </c>
      <c r="B45" s="34"/>
      <c r="C45" s="34"/>
      <c r="D45" s="34"/>
      <c r="E45" s="34"/>
    </row>
    <row r="46" spans="1:5" ht="15.75" thickBot="1" x14ac:dyDescent="0.25">
      <c r="A46" s="35">
        <v>45596</v>
      </c>
      <c r="B46" s="34"/>
      <c r="C46" s="34"/>
      <c r="D46" s="34"/>
      <c r="E46" s="34"/>
    </row>
    <row r="47" spans="1:5" ht="15.75" thickBot="1" x14ac:dyDescent="0.25">
      <c r="A47" s="35">
        <v>45603</v>
      </c>
      <c r="B47" s="34" t="s">
        <v>539</v>
      </c>
      <c r="C47" s="34"/>
      <c r="D47" s="34"/>
      <c r="E47" s="34"/>
    </row>
    <row r="48" spans="1:5" ht="15.75" thickBot="1" x14ac:dyDescent="0.25">
      <c r="A48" s="35">
        <v>45610</v>
      </c>
      <c r="B48" s="34"/>
      <c r="C48" s="34"/>
      <c r="D48" s="34"/>
      <c r="E48" s="34"/>
    </row>
    <row r="49" spans="1:5" ht="15.75" thickBot="1" x14ac:dyDescent="0.25">
      <c r="A49" s="35">
        <v>45617</v>
      </c>
      <c r="B49" s="34"/>
      <c r="C49" s="34"/>
      <c r="D49" s="34"/>
      <c r="E49" s="34"/>
    </row>
    <row r="50" spans="1:5" ht="15.75" thickBot="1" x14ac:dyDescent="0.25">
      <c r="A50" s="35">
        <v>45624</v>
      </c>
      <c r="B50" s="34"/>
      <c r="C50" s="34"/>
      <c r="D50" s="34"/>
      <c r="E50" s="34"/>
    </row>
    <row r="51" spans="1:5" ht="15.75" thickBot="1" x14ac:dyDescent="0.25">
      <c r="A51" s="35">
        <v>45631</v>
      </c>
      <c r="B51" s="34" t="s">
        <v>539</v>
      </c>
      <c r="C51" s="34"/>
      <c r="D51" s="34"/>
      <c r="E51" s="34"/>
    </row>
    <row r="52" spans="1:5" ht="15.75" thickBot="1" x14ac:dyDescent="0.25">
      <c r="A52" s="35">
        <v>45638</v>
      </c>
      <c r="B52" s="34"/>
      <c r="C52" s="34"/>
      <c r="D52" s="34"/>
      <c r="E52" s="34"/>
    </row>
    <row r="53" spans="1:5" ht="15.75" thickBot="1" x14ac:dyDescent="0.25">
      <c r="A53" s="35">
        <v>45645</v>
      </c>
      <c r="B53" s="34"/>
      <c r="C53" s="34"/>
      <c r="D53" s="34"/>
      <c r="E53" s="34"/>
    </row>
    <row r="54" spans="1:5" ht="15.75" thickBot="1" x14ac:dyDescent="0.25">
      <c r="A54" s="35" t="s">
        <v>1070</v>
      </c>
      <c r="B54" s="34" t="s">
        <v>756</v>
      </c>
      <c r="C54" s="34"/>
      <c r="D54" s="34"/>
      <c r="E54" s="34"/>
    </row>
    <row r="55" spans="1:5" ht="15.75" thickBot="1" x14ac:dyDescent="0.25">
      <c r="A55" s="35"/>
    </row>
    <row r="62" spans="1:5" ht="15.75" x14ac:dyDescent="0.25">
      <c r="A62" s="55" t="s">
        <v>538</v>
      </c>
      <c r="B62" s="57" t="s">
        <v>1072</v>
      </c>
    </row>
    <row r="63" spans="1:5" ht="15.75" x14ac:dyDescent="0.25">
      <c r="A63" s="56" t="s">
        <v>539</v>
      </c>
      <c r="B63" s="58">
        <f t="shared" ref="B63:B71" si="0">COUNTIF($B$2:$B$53,A63)</f>
        <v>11</v>
      </c>
    </row>
    <row r="64" spans="1:5" ht="15.75" x14ac:dyDescent="0.25">
      <c r="A64" s="56" t="s">
        <v>555</v>
      </c>
      <c r="B64" s="58">
        <f t="shared" si="0"/>
        <v>4</v>
      </c>
    </row>
    <row r="65" spans="1:4" ht="15.75" x14ac:dyDescent="0.25">
      <c r="A65" s="56" t="s">
        <v>574</v>
      </c>
      <c r="B65" s="58">
        <f t="shared" si="0"/>
        <v>3</v>
      </c>
    </row>
    <row r="66" spans="1:4" ht="15.75" x14ac:dyDescent="0.25">
      <c r="A66" s="56" t="s">
        <v>554</v>
      </c>
      <c r="B66" s="58">
        <f t="shared" si="0"/>
        <v>3</v>
      </c>
    </row>
    <row r="67" spans="1:4" ht="15.75" x14ac:dyDescent="0.25">
      <c r="A67" s="56" t="s">
        <v>910</v>
      </c>
      <c r="B67" s="58">
        <f t="shared" si="0"/>
        <v>5</v>
      </c>
    </row>
    <row r="68" spans="1:4" ht="15.75" x14ac:dyDescent="0.25">
      <c r="A68" s="56" t="s">
        <v>556</v>
      </c>
      <c r="B68" s="58">
        <f t="shared" si="0"/>
        <v>3</v>
      </c>
    </row>
    <row r="69" spans="1:4" ht="15.75" x14ac:dyDescent="0.25">
      <c r="A69" s="56" t="s">
        <v>809</v>
      </c>
      <c r="B69" s="58">
        <f t="shared" si="0"/>
        <v>4</v>
      </c>
    </row>
    <row r="70" spans="1:4" ht="15.75" x14ac:dyDescent="0.25">
      <c r="A70" s="56" t="s">
        <v>1071</v>
      </c>
      <c r="B70" s="58">
        <f t="shared" si="0"/>
        <v>0</v>
      </c>
    </row>
    <row r="71" spans="1:4" ht="15.75" x14ac:dyDescent="0.25">
      <c r="A71" s="56" t="s">
        <v>1004</v>
      </c>
      <c r="B71" s="58">
        <f t="shared" si="0"/>
        <v>1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6C15-B17C-49E4-A6FA-494ABE8057C6}">
  <dimension ref="A1:BA263"/>
  <sheetViews>
    <sheetView topLeftCell="A187" zoomScaleNormal="100" workbookViewId="0">
      <selection activeCell="E15" sqref="E15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52" width="6.140625" style="1" bestFit="1" customWidth="1"/>
    <col min="53" max="53" width="6.140625" bestFit="1" customWidth="1"/>
  </cols>
  <sheetData>
    <row r="1" spans="1:53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7" t="s">
        <v>1073</v>
      </c>
      <c r="F1" s="27" t="s">
        <v>1063</v>
      </c>
      <c r="G1" s="27" t="s">
        <v>1062</v>
      </c>
      <c r="H1" s="27" t="s">
        <v>1052</v>
      </c>
      <c r="I1" s="27" t="s">
        <v>1045</v>
      </c>
      <c r="J1" s="27" t="s">
        <v>1038</v>
      </c>
      <c r="K1" s="27" t="s">
        <v>1033</v>
      </c>
      <c r="L1" s="27" t="s">
        <v>1030</v>
      </c>
      <c r="M1" s="27" t="s">
        <v>1023</v>
      </c>
      <c r="N1" s="27" t="s">
        <v>1018</v>
      </c>
      <c r="O1" s="27" t="s">
        <v>1005</v>
      </c>
      <c r="P1" s="27" t="s">
        <v>1006</v>
      </c>
      <c r="Q1" s="27" t="s">
        <v>999</v>
      </c>
      <c r="R1" s="27" t="s">
        <v>993</v>
      </c>
      <c r="S1" s="27" t="s">
        <v>989</v>
      </c>
      <c r="T1" s="27" t="s">
        <v>982</v>
      </c>
      <c r="U1" s="27" t="s">
        <v>972</v>
      </c>
      <c r="V1" s="27" t="s">
        <v>971</v>
      </c>
      <c r="W1" s="27" t="s">
        <v>967</v>
      </c>
      <c r="X1" s="27" t="s">
        <v>964</v>
      </c>
      <c r="Y1" s="27" t="s">
        <v>956</v>
      </c>
      <c r="Z1" s="27" t="s">
        <v>955</v>
      </c>
      <c r="AA1" s="27" t="s">
        <v>953</v>
      </c>
      <c r="AB1" s="27" t="s">
        <v>949</v>
      </c>
      <c r="AC1" s="27" t="s">
        <v>944</v>
      </c>
      <c r="AD1" s="27" t="s">
        <v>941</v>
      </c>
      <c r="AE1" s="27" t="s">
        <v>932</v>
      </c>
      <c r="AF1" s="27" t="s">
        <v>931</v>
      </c>
      <c r="AG1" s="27" t="s">
        <v>925</v>
      </c>
      <c r="AH1" s="27" t="s">
        <v>918</v>
      </c>
      <c r="AI1" s="27" t="s">
        <v>911</v>
      </c>
      <c r="AJ1" s="27" t="s">
        <v>903</v>
      </c>
      <c r="AK1" s="27" t="s">
        <v>898</v>
      </c>
      <c r="AL1" s="27" t="s">
        <v>891</v>
      </c>
      <c r="AM1" s="27" t="s">
        <v>884</v>
      </c>
      <c r="AN1" s="27" t="s">
        <v>877</v>
      </c>
      <c r="AO1" s="27" t="s">
        <v>872</v>
      </c>
      <c r="AP1" s="27" t="s">
        <v>870</v>
      </c>
      <c r="AQ1" s="27" t="s">
        <v>855</v>
      </c>
      <c r="AR1" s="27" t="s">
        <v>863</v>
      </c>
      <c r="AS1" s="27" t="s">
        <v>850</v>
      </c>
      <c r="AT1" s="27" t="s">
        <v>843</v>
      </c>
      <c r="AU1" s="27" t="s">
        <v>840</v>
      </c>
      <c r="AV1" s="27" t="s">
        <v>833</v>
      </c>
      <c r="AW1" s="27" t="s">
        <v>823</v>
      </c>
      <c r="AX1" s="27" t="s">
        <v>822</v>
      </c>
      <c r="AY1" s="27" t="s">
        <v>816</v>
      </c>
      <c r="AZ1" s="27" t="s">
        <v>811</v>
      </c>
      <c r="BA1" s="27" t="s">
        <v>796</v>
      </c>
    </row>
    <row r="2" spans="1:53" x14ac:dyDescent="0.25">
      <c r="A2" s="1">
        <v>1</v>
      </c>
      <c r="B2" t="s">
        <v>62</v>
      </c>
      <c r="C2" s="1">
        <f t="shared" ref="C2:C65" si="0">SUM(E2:BA2)</f>
        <v>1442</v>
      </c>
      <c r="D2" s="1">
        <f t="shared" ref="D2:D65" si="1">COUNT(E2:BA2)</f>
        <v>49</v>
      </c>
      <c r="E2" s="1">
        <v>42</v>
      </c>
      <c r="F2" s="1">
        <v>28</v>
      </c>
      <c r="G2" s="1">
        <v>35</v>
      </c>
      <c r="H2" s="1">
        <v>28</v>
      </c>
      <c r="I2" s="1">
        <v>21</v>
      </c>
      <c r="J2" s="1">
        <v>28</v>
      </c>
      <c r="K2" s="1">
        <v>33</v>
      </c>
      <c r="L2" s="1">
        <v>23</v>
      </c>
      <c r="M2" s="1">
        <v>28</v>
      </c>
      <c r="N2" s="1">
        <v>25</v>
      </c>
      <c r="O2" s="1">
        <v>35</v>
      </c>
      <c r="P2" s="1">
        <v>27</v>
      </c>
      <c r="Q2" s="1">
        <v>27</v>
      </c>
      <c r="R2" s="1">
        <v>26</v>
      </c>
      <c r="S2" s="1">
        <v>40</v>
      </c>
      <c r="T2" s="1">
        <v>25</v>
      </c>
      <c r="U2" s="1">
        <v>26</v>
      </c>
      <c r="V2" s="1">
        <v>38</v>
      </c>
      <c r="W2" s="1">
        <v>33</v>
      </c>
      <c r="X2" s="1">
        <v>26</v>
      </c>
      <c r="Y2" s="1">
        <v>28</v>
      </c>
      <c r="Z2" s="1">
        <v>23</v>
      </c>
      <c r="AA2" s="1">
        <v>28</v>
      </c>
      <c r="AB2" s="1">
        <v>31</v>
      </c>
      <c r="AC2" s="1">
        <v>33</v>
      </c>
      <c r="AD2" s="1">
        <v>44</v>
      </c>
      <c r="AE2" s="1">
        <v>26</v>
      </c>
      <c r="AF2" s="1">
        <v>34</v>
      </c>
      <c r="AG2" s="1">
        <v>30</v>
      </c>
      <c r="AH2" s="1">
        <v>18</v>
      </c>
      <c r="AI2" s="1">
        <v>27</v>
      </c>
      <c r="AJ2" s="1">
        <v>30</v>
      </c>
      <c r="AK2" s="1">
        <v>29</v>
      </c>
      <c r="AL2" s="1">
        <v>38</v>
      </c>
      <c r="AM2" s="1">
        <v>25</v>
      </c>
      <c r="AN2" s="1">
        <v>28</v>
      </c>
      <c r="AO2" s="1">
        <v>29</v>
      </c>
      <c r="AP2" s="1">
        <v>25</v>
      </c>
      <c r="AQ2" s="1">
        <v>28</v>
      </c>
      <c r="AR2" s="1">
        <v>44</v>
      </c>
      <c r="AS2" s="1">
        <v>20</v>
      </c>
      <c r="AT2" s="1">
        <v>33</v>
      </c>
      <c r="AU2" s="1">
        <v>33</v>
      </c>
      <c r="AV2" s="1">
        <v>34</v>
      </c>
      <c r="AW2" s="1">
        <v>25</v>
      </c>
      <c r="AX2" s="1">
        <v>26</v>
      </c>
      <c r="AY2" s="1">
        <v>18</v>
      </c>
      <c r="AZ2" s="1">
        <v>31</v>
      </c>
      <c r="BA2" s="1">
        <v>30</v>
      </c>
    </row>
    <row r="3" spans="1:53" x14ac:dyDescent="0.25">
      <c r="A3" s="1">
        <v>2</v>
      </c>
      <c r="B3" t="s">
        <v>59</v>
      </c>
      <c r="C3" s="1">
        <f t="shared" si="0"/>
        <v>1365</v>
      </c>
      <c r="D3" s="1">
        <f t="shared" si="1"/>
        <v>49</v>
      </c>
      <c r="E3" s="1">
        <v>46</v>
      </c>
      <c r="F3" s="1">
        <v>28</v>
      </c>
      <c r="G3" s="1">
        <v>33</v>
      </c>
      <c r="H3" s="1">
        <v>30</v>
      </c>
      <c r="I3" s="1">
        <v>25</v>
      </c>
      <c r="J3" s="1">
        <v>18</v>
      </c>
      <c r="K3" s="1">
        <v>33</v>
      </c>
      <c r="L3" s="1">
        <v>26</v>
      </c>
      <c r="M3" s="1">
        <v>26</v>
      </c>
      <c r="N3" s="1">
        <v>22</v>
      </c>
      <c r="O3" s="1">
        <v>29</v>
      </c>
      <c r="P3" s="1">
        <v>23</v>
      </c>
      <c r="Q3" s="1">
        <v>28</v>
      </c>
      <c r="R3" s="1">
        <v>22</v>
      </c>
      <c r="S3" s="1">
        <v>31</v>
      </c>
      <c r="T3" s="1">
        <v>21</v>
      </c>
      <c r="U3" s="1">
        <v>21</v>
      </c>
      <c r="V3" s="1">
        <v>31</v>
      </c>
      <c r="W3" s="1">
        <v>24</v>
      </c>
      <c r="X3" s="1">
        <v>26</v>
      </c>
      <c r="Y3" s="1">
        <v>25</v>
      </c>
      <c r="Z3" s="1">
        <v>25</v>
      </c>
      <c r="AA3" s="1">
        <v>27</v>
      </c>
      <c r="AB3" s="1">
        <v>30</v>
      </c>
      <c r="AC3" s="1">
        <v>34</v>
      </c>
      <c r="AD3" s="1">
        <v>47</v>
      </c>
      <c r="AE3" s="1">
        <v>27</v>
      </c>
      <c r="AF3" s="1">
        <v>30</v>
      </c>
      <c r="AG3" s="1">
        <v>29</v>
      </c>
      <c r="AH3" s="1">
        <v>21</v>
      </c>
      <c r="AI3" s="1">
        <v>30</v>
      </c>
      <c r="AJ3" s="1">
        <v>23</v>
      </c>
      <c r="AK3" s="1">
        <v>24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21</v>
      </c>
      <c r="AR3" s="1">
        <v>42</v>
      </c>
      <c r="AS3" s="1">
        <v>23</v>
      </c>
      <c r="AT3" s="1">
        <v>35</v>
      </c>
      <c r="AU3" s="1">
        <v>32</v>
      </c>
      <c r="AV3" s="1">
        <v>32</v>
      </c>
      <c r="AW3" s="1">
        <v>23</v>
      </c>
      <c r="AX3" s="1">
        <v>27</v>
      </c>
      <c r="AY3" s="1">
        <v>27</v>
      </c>
      <c r="AZ3" s="1">
        <v>33</v>
      </c>
      <c r="BA3" s="1">
        <v>30</v>
      </c>
    </row>
    <row r="4" spans="1:53" x14ac:dyDescent="0.25">
      <c r="A4" s="1">
        <v>3</v>
      </c>
      <c r="B4" t="s">
        <v>798</v>
      </c>
      <c r="C4" s="1">
        <f t="shared" si="0"/>
        <v>1328</v>
      </c>
      <c r="D4" s="1">
        <f t="shared" si="1"/>
        <v>49</v>
      </c>
      <c r="E4" s="1">
        <v>45</v>
      </c>
      <c r="F4" s="1">
        <v>25</v>
      </c>
      <c r="G4" s="1">
        <v>36</v>
      </c>
      <c r="H4" s="1">
        <v>28</v>
      </c>
      <c r="I4" s="1">
        <v>22</v>
      </c>
      <c r="J4" s="1">
        <v>25</v>
      </c>
      <c r="K4" s="1">
        <v>26</v>
      </c>
      <c r="L4" s="1">
        <v>21</v>
      </c>
      <c r="M4" s="1">
        <v>26</v>
      </c>
      <c r="N4" s="1">
        <v>18</v>
      </c>
      <c r="O4" s="1">
        <v>32</v>
      </c>
      <c r="P4" s="1">
        <v>26</v>
      </c>
      <c r="Q4" s="1">
        <v>24</v>
      </c>
      <c r="R4" s="1">
        <v>22</v>
      </c>
      <c r="S4" s="1">
        <v>36</v>
      </c>
      <c r="T4" s="1">
        <v>21</v>
      </c>
      <c r="U4" s="1">
        <v>20</v>
      </c>
      <c r="V4" s="1">
        <v>29</v>
      </c>
      <c r="W4" s="1">
        <v>23</v>
      </c>
      <c r="X4" s="1">
        <v>34</v>
      </c>
      <c r="Y4" s="1">
        <v>27</v>
      </c>
      <c r="Z4" s="1">
        <v>25</v>
      </c>
      <c r="AA4" s="1">
        <v>33</v>
      </c>
      <c r="AB4" s="1">
        <v>27</v>
      </c>
      <c r="AC4" s="1">
        <v>27</v>
      </c>
      <c r="AD4" s="1">
        <v>29</v>
      </c>
      <c r="AE4" s="1">
        <v>29</v>
      </c>
      <c r="AF4" s="1">
        <v>30</v>
      </c>
      <c r="AG4" s="1">
        <v>36</v>
      </c>
      <c r="AH4" s="1">
        <v>25</v>
      </c>
      <c r="AI4" s="1">
        <v>22</v>
      </c>
      <c r="AJ4" s="1">
        <v>26</v>
      </c>
      <c r="AK4" s="1">
        <v>15</v>
      </c>
      <c r="AL4" s="1">
        <v>34</v>
      </c>
      <c r="AM4" s="1">
        <v>19</v>
      </c>
      <c r="AN4" s="1">
        <v>18</v>
      </c>
      <c r="AO4" s="1">
        <v>34</v>
      </c>
      <c r="AP4" s="1">
        <v>21</v>
      </c>
      <c r="AQ4" s="1">
        <v>29</v>
      </c>
      <c r="AR4" s="1">
        <v>37</v>
      </c>
      <c r="AS4" s="1">
        <v>17</v>
      </c>
      <c r="AT4" s="1">
        <v>31</v>
      </c>
      <c r="AU4" s="1">
        <v>37</v>
      </c>
      <c r="AV4" s="1">
        <v>35</v>
      </c>
      <c r="AW4" s="1">
        <v>27</v>
      </c>
      <c r="AX4" s="1">
        <v>21</v>
      </c>
      <c r="AY4" s="1">
        <v>25</v>
      </c>
      <c r="AZ4" s="1">
        <v>27</v>
      </c>
      <c r="BA4" s="1">
        <v>26</v>
      </c>
    </row>
    <row r="5" spans="1:53" x14ac:dyDescent="0.25">
      <c r="A5" s="1">
        <v>4</v>
      </c>
      <c r="B5" t="s">
        <v>87</v>
      </c>
      <c r="C5" s="1">
        <f t="shared" si="0"/>
        <v>1287</v>
      </c>
      <c r="D5" s="1">
        <f t="shared" si="1"/>
        <v>49</v>
      </c>
      <c r="E5" s="1">
        <v>37</v>
      </c>
      <c r="F5" s="1">
        <v>26</v>
      </c>
      <c r="G5" s="1">
        <v>35</v>
      </c>
      <c r="H5" s="1">
        <v>30</v>
      </c>
      <c r="I5" s="1">
        <v>19</v>
      </c>
      <c r="J5" s="1">
        <v>22</v>
      </c>
      <c r="K5" s="1">
        <v>32</v>
      </c>
      <c r="L5" s="1">
        <v>19</v>
      </c>
      <c r="M5" s="1">
        <v>30</v>
      </c>
      <c r="N5" s="1">
        <v>15</v>
      </c>
      <c r="O5" s="1">
        <v>32</v>
      </c>
      <c r="P5" s="1">
        <v>20</v>
      </c>
      <c r="Q5" s="1">
        <v>24</v>
      </c>
      <c r="R5" s="1">
        <v>24</v>
      </c>
      <c r="S5" s="1">
        <v>33</v>
      </c>
      <c r="T5" s="1">
        <v>16</v>
      </c>
      <c r="U5" s="1">
        <v>26</v>
      </c>
      <c r="V5" s="1">
        <v>33</v>
      </c>
      <c r="W5" s="1">
        <v>30</v>
      </c>
      <c r="X5" s="1">
        <v>30</v>
      </c>
      <c r="Y5" s="1">
        <v>26</v>
      </c>
      <c r="Z5" s="1">
        <v>27</v>
      </c>
      <c r="AA5" s="1">
        <v>22</v>
      </c>
      <c r="AB5" s="1">
        <v>31</v>
      </c>
      <c r="AC5" s="1">
        <v>35</v>
      </c>
      <c r="AD5" s="1">
        <v>45</v>
      </c>
      <c r="AE5" s="1">
        <v>21</v>
      </c>
      <c r="AF5" s="1">
        <v>30</v>
      </c>
      <c r="AG5" s="1">
        <v>31</v>
      </c>
      <c r="AH5" s="1">
        <v>18</v>
      </c>
      <c r="AI5" s="1">
        <v>26</v>
      </c>
      <c r="AJ5" s="1">
        <v>28</v>
      </c>
      <c r="AK5" s="1">
        <v>24</v>
      </c>
      <c r="AL5" s="1">
        <v>35</v>
      </c>
      <c r="AM5" s="1">
        <v>18</v>
      </c>
      <c r="AN5" s="1">
        <v>15</v>
      </c>
      <c r="AO5" s="1">
        <v>22</v>
      </c>
      <c r="AP5" s="1">
        <v>18</v>
      </c>
      <c r="AQ5" s="1">
        <v>22</v>
      </c>
      <c r="AR5" s="1">
        <v>38</v>
      </c>
      <c r="AS5" s="1">
        <v>18</v>
      </c>
      <c r="AT5" s="1">
        <v>29</v>
      </c>
      <c r="AU5" s="1">
        <v>23</v>
      </c>
      <c r="AV5" s="1">
        <v>32</v>
      </c>
      <c r="AW5" s="1">
        <v>28</v>
      </c>
      <c r="AX5" s="1">
        <v>18</v>
      </c>
      <c r="AY5" s="1">
        <v>14</v>
      </c>
      <c r="AZ5" s="1">
        <v>30</v>
      </c>
      <c r="BA5" s="1">
        <v>30</v>
      </c>
    </row>
    <row r="6" spans="1:53" x14ac:dyDescent="0.25">
      <c r="A6" s="1">
        <v>5</v>
      </c>
      <c r="B6" t="s">
        <v>806</v>
      </c>
      <c r="C6" s="1">
        <f t="shared" si="0"/>
        <v>1271</v>
      </c>
      <c r="D6" s="1">
        <f t="shared" si="1"/>
        <v>49</v>
      </c>
      <c r="E6" s="1">
        <v>43</v>
      </c>
      <c r="F6" s="1">
        <v>27</v>
      </c>
      <c r="G6" s="1">
        <v>33</v>
      </c>
      <c r="H6" s="1">
        <v>23</v>
      </c>
      <c r="I6" s="1">
        <v>22</v>
      </c>
      <c r="J6" s="1">
        <v>26</v>
      </c>
      <c r="K6" s="1">
        <v>27</v>
      </c>
      <c r="L6" s="1">
        <v>20</v>
      </c>
      <c r="M6" s="1">
        <v>28</v>
      </c>
      <c r="N6" s="1">
        <v>18</v>
      </c>
      <c r="O6" s="1">
        <v>31</v>
      </c>
      <c r="P6" s="1">
        <v>20</v>
      </c>
      <c r="Q6" s="1">
        <v>24</v>
      </c>
      <c r="R6" s="1">
        <v>28</v>
      </c>
      <c r="S6" s="1">
        <v>38</v>
      </c>
      <c r="T6" s="1">
        <v>11</v>
      </c>
      <c r="U6" s="1">
        <v>23</v>
      </c>
      <c r="V6" s="1">
        <v>30</v>
      </c>
      <c r="W6" s="1">
        <v>29</v>
      </c>
      <c r="X6" s="1">
        <v>33</v>
      </c>
      <c r="Y6" s="1">
        <v>21</v>
      </c>
      <c r="Z6" s="1">
        <v>24</v>
      </c>
      <c r="AA6" s="1">
        <v>24</v>
      </c>
      <c r="AB6" s="1">
        <v>24</v>
      </c>
      <c r="AC6" s="1">
        <v>23</v>
      </c>
      <c r="AD6" s="1">
        <v>41</v>
      </c>
      <c r="AE6" s="1">
        <v>22</v>
      </c>
      <c r="AF6" s="1">
        <v>24</v>
      </c>
      <c r="AG6" s="1">
        <v>30</v>
      </c>
      <c r="AH6" s="1">
        <v>23</v>
      </c>
      <c r="AI6" s="1">
        <v>27</v>
      </c>
      <c r="AJ6" s="1">
        <v>32</v>
      </c>
      <c r="AK6" s="1">
        <v>22</v>
      </c>
      <c r="AL6" s="1">
        <v>25</v>
      </c>
      <c r="AM6" s="1">
        <v>14</v>
      </c>
      <c r="AN6" s="1">
        <v>23</v>
      </c>
      <c r="AO6" s="1">
        <v>19</v>
      </c>
      <c r="AP6" s="1">
        <v>20</v>
      </c>
      <c r="AQ6" s="1">
        <v>23</v>
      </c>
      <c r="AR6" s="1">
        <v>43</v>
      </c>
      <c r="AS6" s="1">
        <v>24</v>
      </c>
      <c r="AT6" s="1">
        <v>27</v>
      </c>
      <c r="AU6" s="1">
        <v>29</v>
      </c>
      <c r="AV6" s="1">
        <v>29</v>
      </c>
      <c r="AW6" s="1">
        <v>25</v>
      </c>
      <c r="AX6" s="1">
        <v>14</v>
      </c>
      <c r="AY6" s="1">
        <v>24</v>
      </c>
      <c r="AZ6" s="1">
        <v>30</v>
      </c>
      <c r="BA6" s="1">
        <v>31</v>
      </c>
    </row>
    <row r="7" spans="1:53" x14ac:dyDescent="0.25">
      <c r="A7" s="1">
        <v>6</v>
      </c>
      <c r="B7" t="s">
        <v>807</v>
      </c>
      <c r="C7" s="1">
        <f t="shared" si="0"/>
        <v>1222</v>
      </c>
      <c r="D7" s="1">
        <f t="shared" si="1"/>
        <v>49</v>
      </c>
      <c r="E7" s="1">
        <v>43</v>
      </c>
      <c r="F7" s="1">
        <v>26</v>
      </c>
      <c r="G7" s="1">
        <v>31</v>
      </c>
      <c r="H7" s="1">
        <v>27</v>
      </c>
      <c r="I7" s="1">
        <v>19</v>
      </c>
      <c r="J7" s="1">
        <v>30</v>
      </c>
      <c r="K7" s="1">
        <v>26</v>
      </c>
      <c r="L7" s="1">
        <v>16</v>
      </c>
      <c r="M7" s="1">
        <v>22</v>
      </c>
      <c r="N7" s="1">
        <v>16</v>
      </c>
      <c r="O7" s="1">
        <v>33</v>
      </c>
      <c r="P7" s="1">
        <v>27</v>
      </c>
      <c r="Q7" s="1">
        <v>20</v>
      </c>
      <c r="R7" s="1">
        <v>18</v>
      </c>
      <c r="S7" s="1">
        <v>35</v>
      </c>
      <c r="T7" s="1">
        <v>17</v>
      </c>
      <c r="U7" s="1">
        <v>20</v>
      </c>
      <c r="V7" s="1">
        <v>27</v>
      </c>
      <c r="W7" s="1">
        <v>24</v>
      </c>
      <c r="X7" s="1">
        <v>32</v>
      </c>
      <c r="Y7" s="1">
        <v>22</v>
      </c>
      <c r="Z7" s="1">
        <v>14</v>
      </c>
      <c r="AA7" s="1">
        <v>24</v>
      </c>
      <c r="AB7" s="1">
        <v>26</v>
      </c>
      <c r="AC7" s="1">
        <v>27</v>
      </c>
      <c r="AD7" s="1">
        <v>32</v>
      </c>
      <c r="AE7" s="1">
        <v>25</v>
      </c>
      <c r="AF7" s="1">
        <v>25</v>
      </c>
      <c r="AG7" s="1">
        <v>29</v>
      </c>
      <c r="AH7" s="1">
        <v>18</v>
      </c>
      <c r="AI7" s="1">
        <v>22</v>
      </c>
      <c r="AJ7" s="1">
        <v>27</v>
      </c>
      <c r="AK7" s="1">
        <v>28</v>
      </c>
      <c r="AL7" s="1">
        <v>27</v>
      </c>
      <c r="AM7" s="1">
        <v>15</v>
      </c>
      <c r="AN7" s="1">
        <v>17</v>
      </c>
      <c r="AO7" s="1">
        <v>31</v>
      </c>
      <c r="AP7" s="1">
        <v>17</v>
      </c>
      <c r="AQ7" s="1">
        <v>22</v>
      </c>
      <c r="AR7" s="1">
        <v>37</v>
      </c>
      <c r="AS7" s="1">
        <v>21</v>
      </c>
      <c r="AT7" s="1">
        <v>32</v>
      </c>
      <c r="AU7" s="1">
        <v>32</v>
      </c>
      <c r="AV7" s="1">
        <v>33</v>
      </c>
      <c r="AW7" s="1">
        <v>25</v>
      </c>
      <c r="AX7" s="1">
        <v>20</v>
      </c>
      <c r="AY7" s="1">
        <v>12</v>
      </c>
      <c r="AZ7" s="1">
        <v>24</v>
      </c>
      <c r="BA7" s="1">
        <v>29</v>
      </c>
    </row>
    <row r="8" spans="1:53" x14ac:dyDescent="0.25">
      <c r="A8" s="1">
        <v>7</v>
      </c>
      <c r="B8" t="s">
        <v>797</v>
      </c>
      <c r="C8" s="1">
        <f t="shared" si="0"/>
        <v>1221</v>
      </c>
      <c r="D8" s="1">
        <f t="shared" si="1"/>
        <v>47</v>
      </c>
      <c r="E8" s="1">
        <v>41</v>
      </c>
      <c r="F8" s="1">
        <v>29</v>
      </c>
      <c r="G8" s="1">
        <v>38</v>
      </c>
      <c r="H8" s="1">
        <v>30</v>
      </c>
      <c r="I8" s="1">
        <v>20</v>
      </c>
      <c r="J8" s="1">
        <v>27</v>
      </c>
      <c r="K8" s="1">
        <v>28</v>
      </c>
      <c r="L8" s="1">
        <v>13</v>
      </c>
      <c r="M8" s="1">
        <v>28</v>
      </c>
      <c r="N8" s="1">
        <v>21</v>
      </c>
      <c r="O8" s="1">
        <v>28</v>
      </c>
      <c r="P8" s="1">
        <v>18</v>
      </c>
      <c r="Q8" s="1">
        <v>17</v>
      </c>
      <c r="R8" s="1">
        <v>22</v>
      </c>
      <c r="S8" s="1">
        <v>31</v>
      </c>
      <c r="T8" s="1">
        <v>25</v>
      </c>
      <c r="U8" s="1">
        <v>21</v>
      </c>
      <c r="V8" s="1">
        <v>33</v>
      </c>
      <c r="W8" s="1">
        <v>19</v>
      </c>
      <c r="Y8" s="1">
        <v>26</v>
      </c>
      <c r="AA8" s="1">
        <v>27</v>
      </c>
      <c r="AB8" s="1">
        <v>31</v>
      </c>
      <c r="AC8" s="1">
        <v>34</v>
      </c>
      <c r="AD8" s="1">
        <v>40</v>
      </c>
      <c r="AE8" s="1">
        <v>19</v>
      </c>
      <c r="AF8" s="1">
        <v>31</v>
      </c>
      <c r="AG8" s="1">
        <v>31</v>
      </c>
      <c r="AH8" s="1">
        <v>21</v>
      </c>
      <c r="AI8" s="1">
        <v>24</v>
      </c>
      <c r="AJ8" s="1">
        <v>30</v>
      </c>
      <c r="AK8" s="1">
        <v>28</v>
      </c>
      <c r="AL8" s="1">
        <v>24</v>
      </c>
      <c r="AM8" s="1">
        <v>22</v>
      </c>
      <c r="AN8" s="1">
        <v>17</v>
      </c>
      <c r="AO8" s="1">
        <v>21</v>
      </c>
      <c r="AP8" s="1">
        <v>15</v>
      </c>
      <c r="AQ8" s="1">
        <v>25</v>
      </c>
      <c r="AR8" s="1">
        <v>31</v>
      </c>
      <c r="AS8" s="1">
        <v>20</v>
      </c>
      <c r="AT8" s="1">
        <v>28</v>
      </c>
      <c r="AU8" s="1">
        <v>26</v>
      </c>
      <c r="AV8" s="1">
        <v>30</v>
      </c>
      <c r="AW8" s="1">
        <v>26</v>
      </c>
      <c r="AX8" s="1">
        <v>22</v>
      </c>
      <c r="AY8" s="1">
        <v>25</v>
      </c>
      <c r="AZ8" s="1">
        <v>24</v>
      </c>
      <c r="BA8" s="1">
        <v>34</v>
      </c>
    </row>
    <row r="9" spans="1:53" x14ac:dyDescent="0.25">
      <c r="A9" s="1">
        <v>8</v>
      </c>
      <c r="B9" t="s">
        <v>540</v>
      </c>
      <c r="C9" s="1">
        <f t="shared" si="0"/>
        <v>1168</v>
      </c>
      <c r="D9" s="1">
        <f t="shared" si="1"/>
        <v>48</v>
      </c>
      <c r="E9" s="1">
        <v>35</v>
      </c>
      <c r="F9" s="1">
        <v>25</v>
      </c>
      <c r="G9" s="1">
        <v>30</v>
      </c>
      <c r="H9" s="1">
        <v>25</v>
      </c>
      <c r="I9" s="1">
        <v>19</v>
      </c>
      <c r="J9" s="1">
        <v>23</v>
      </c>
      <c r="K9" s="1">
        <v>27</v>
      </c>
      <c r="L9" s="1">
        <v>15</v>
      </c>
      <c r="M9" s="1">
        <v>24</v>
      </c>
      <c r="O9" s="1">
        <v>28</v>
      </c>
      <c r="P9" s="1">
        <v>20</v>
      </c>
      <c r="Q9" s="1">
        <v>30</v>
      </c>
      <c r="R9" s="1">
        <v>23</v>
      </c>
      <c r="S9" s="1">
        <v>36</v>
      </c>
      <c r="T9" s="1">
        <v>13</v>
      </c>
      <c r="U9" s="1">
        <v>19</v>
      </c>
      <c r="V9" s="1">
        <v>31</v>
      </c>
      <c r="W9" s="1">
        <v>21</v>
      </c>
      <c r="X9" s="1">
        <v>30</v>
      </c>
      <c r="Y9" s="1">
        <v>25</v>
      </c>
      <c r="Z9" s="1">
        <v>20</v>
      </c>
      <c r="AA9" s="1">
        <v>30</v>
      </c>
      <c r="AB9" s="1">
        <v>23</v>
      </c>
      <c r="AC9" s="1">
        <v>28</v>
      </c>
      <c r="AD9" s="1">
        <v>32</v>
      </c>
      <c r="AE9" s="1">
        <v>19</v>
      </c>
      <c r="AF9" s="1">
        <v>24</v>
      </c>
      <c r="AG9" s="1">
        <v>31</v>
      </c>
      <c r="AH9" s="1">
        <v>15</v>
      </c>
      <c r="AI9" s="1">
        <v>25</v>
      </c>
      <c r="AJ9" s="1">
        <v>25</v>
      </c>
      <c r="AK9" s="1">
        <v>24</v>
      </c>
      <c r="AL9" s="1">
        <v>32</v>
      </c>
      <c r="AM9" s="1">
        <v>21</v>
      </c>
      <c r="AN9" s="1">
        <v>21</v>
      </c>
      <c r="AO9" s="1">
        <v>27</v>
      </c>
      <c r="AP9" s="1">
        <v>16</v>
      </c>
      <c r="AQ9" s="1">
        <v>16</v>
      </c>
      <c r="AR9" s="1">
        <v>21</v>
      </c>
      <c r="AS9" s="1">
        <v>13</v>
      </c>
      <c r="AT9" s="1">
        <v>27</v>
      </c>
      <c r="AU9" s="1">
        <v>25</v>
      </c>
      <c r="AV9" s="1">
        <v>33</v>
      </c>
      <c r="AW9" s="1">
        <v>21</v>
      </c>
      <c r="AX9" s="1">
        <v>26</v>
      </c>
      <c r="AY9" s="1">
        <v>14</v>
      </c>
      <c r="AZ9" s="1">
        <v>31</v>
      </c>
      <c r="BA9" s="1">
        <v>29</v>
      </c>
    </row>
    <row r="10" spans="1:53" x14ac:dyDescent="0.25">
      <c r="A10" s="1">
        <v>9</v>
      </c>
      <c r="B10" t="s">
        <v>799</v>
      </c>
      <c r="C10" s="1">
        <f t="shared" si="0"/>
        <v>1108</v>
      </c>
      <c r="D10" s="1">
        <f t="shared" si="1"/>
        <v>49</v>
      </c>
      <c r="E10" s="1">
        <v>39</v>
      </c>
      <c r="F10" s="1">
        <v>23</v>
      </c>
      <c r="G10" s="1">
        <v>34</v>
      </c>
      <c r="H10" s="1">
        <v>29</v>
      </c>
      <c r="I10" s="1">
        <v>18</v>
      </c>
      <c r="J10" s="1">
        <v>16</v>
      </c>
      <c r="K10" s="1">
        <v>21</v>
      </c>
      <c r="L10" s="1">
        <v>19</v>
      </c>
      <c r="M10" s="1">
        <v>23</v>
      </c>
      <c r="N10" s="1">
        <v>14</v>
      </c>
      <c r="O10" s="1">
        <v>30</v>
      </c>
      <c r="P10" s="1">
        <v>15</v>
      </c>
      <c r="Q10" s="1">
        <v>23</v>
      </c>
      <c r="R10" s="1">
        <v>23</v>
      </c>
      <c r="S10" s="1">
        <v>30</v>
      </c>
      <c r="T10" s="1">
        <v>23</v>
      </c>
      <c r="U10" s="1">
        <v>14</v>
      </c>
      <c r="V10" s="1">
        <v>27</v>
      </c>
      <c r="W10" s="1">
        <v>16</v>
      </c>
      <c r="X10" s="1">
        <v>23</v>
      </c>
      <c r="Y10" s="1">
        <v>20</v>
      </c>
      <c r="Z10" s="1">
        <v>27</v>
      </c>
      <c r="AA10" s="1">
        <v>18</v>
      </c>
      <c r="AB10" s="1">
        <v>20</v>
      </c>
      <c r="AC10" s="1">
        <v>28</v>
      </c>
      <c r="AD10" s="1">
        <v>28</v>
      </c>
      <c r="AE10" s="1">
        <v>19</v>
      </c>
      <c r="AF10" s="1">
        <v>21</v>
      </c>
      <c r="AG10" s="1">
        <v>21</v>
      </c>
      <c r="AH10" s="1">
        <v>19</v>
      </c>
      <c r="AI10" s="1">
        <v>22</v>
      </c>
      <c r="AJ10" s="1">
        <v>26</v>
      </c>
      <c r="AK10" s="1">
        <v>12</v>
      </c>
      <c r="AL10" s="1">
        <v>27</v>
      </c>
      <c r="AM10" s="1">
        <v>20</v>
      </c>
      <c r="AN10" s="1">
        <v>18</v>
      </c>
      <c r="AO10" s="1">
        <v>23</v>
      </c>
      <c r="AP10" s="1">
        <v>20</v>
      </c>
      <c r="AQ10" s="1">
        <v>22</v>
      </c>
      <c r="AR10" s="1">
        <v>31</v>
      </c>
      <c r="AS10" s="1">
        <v>20</v>
      </c>
      <c r="AT10" s="1">
        <v>30</v>
      </c>
      <c r="AU10" s="1">
        <v>26</v>
      </c>
      <c r="AV10" s="1">
        <v>26</v>
      </c>
      <c r="AW10" s="1">
        <v>21</v>
      </c>
      <c r="AX10" s="1">
        <v>18</v>
      </c>
      <c r="AY10" s="1">
        <v>16</v>
      </c>
      <c r="AZ10" s="1">
        <v>21</v>
      </c>
      <c r="BA10" s="1">
        <v>28</v>
      </c>
    </row>
    <row r="11" spans="1:53" x14ac:dyDescent="0.25">
      <c r="A11" s="1">
        <v>10</v>
      </c>
      <c r="B11" t="s">
        <v>813</v>
      </c>
      <c r="C11" s="1">
        <f t="shared" si="0"/>
        <v>734</v>
      </c>
      <c r="D11" s="1">
        <f t="shared" si="1"/>
        <v>39</v>
      </c>
      <c r="G11" s="1">
        <v>30</v>
      </c>
      <c r="H11" s="1">
        <v>26</v>
      </c>
      <c r="I11" s="1">
        <v>8</v>
      </c>
      <c r="J11" s="1">
        <v>14</v>
      </c>
      <c r="K11" s="1">
        <v>25</v>
      </c>
      <c r="L11" s="1">
        <v>15</v>
      </c>
      <c r="M11" s="1">
        <v>26</v>
      </c>
      <c r="N11" s="1">
        <v>10</v>
      </c>
      <c r="O11" s="1">
        <v>20</v>
      </c>
      <c r="P11" s="1">
        <v>14</v>
      </c>
      <c r="T11" s="1">
        <v>3</v>
      </c>
      <c r="U11" s="1">
        <v>14</v>
      </c>
      <c r="V11" s="1">
        <v>20</v>
      </c>
      <c r="W11" s="1">
        <v>20</v>
      </c>
      <c r="X11" s="1">
        <v>26</v>
      </c>
      <c r="Y11" s="1">
        <v>19</v>
      </c>
      <c r="Z11" s="1">
        <v>21</v>
      </c>
      <c r="AA11" s="1">
        <v>24</v>
      </c>
      <c r="AB11" s="1">
        <v>15</v>
      </c>
      <c r="AC11" s="1">
        <v>22</v>
      </c>
      <c r="AF11" s="1">
        <v>17</v>
      </c>
      <c r="AG11" s="1">
        <v>13</v>
      </c>
      <c r="AH11" s="1">
        <v>19</v>
      </c>
      <c r="AJ11" s="1">
        <v>23</v>
      </c>
      <c r="AK11" s="1">
        <v>10</v>
      </c>
      <c r="AL11" s="1">
        <v>27</v>
      </c>
      <c r="AM11" s="1">
        <v>14</v>
      </c>
      <c r="AN11" s="1">
        <v>14</v>
      </c>
      <c r="AP11" s="1">
        <v>9</v>
      </c>
      <c r="AQ11" s="1">
        <v>17</v>
      </c>
      <c r="AR11" s="1">
        <v>32</v>
      </c>
      <c r="AS11" s="1">
        <v>14</v>
      </c>
      <c r="AT11" s="1">
        <v>28</v>
      </c>
      <c r="AU11" s="1">
        <v>23</v>
      </c>
      <c r="AV11" s="1">
        <v>27</v>
      </c>
      <c r="AW11" s="1">
        <v>18</v>
      </c>
      <c r="AX11" s="1">
        <v>20</v>
      </c>
      <c r="AY11" s="1">
        <v>20</v>
      </c>
      <c r="AZ11" s="1">
        <v>17</v>
      </c>
      <c r="BA11" s="1"/>
    </row>
    <row r="12" spans="1:53" x14ac:dyDescent="0.25">
      <c r="A12" s="1">
        <v>11</v>
      </c>
      <c r="B12" t="s">
        <v>629</v>
      </c>
      <c r="C12" s="1">
        <f t="shared" si="0"/>
        <v>716</v>
      </c>
      <c r="D12" s="1">
        <f t="shared" si="1"/>
        <v>37</v>
      </c>
      <c r="E12" s="1">
        <v>45</v>
      </c>
      <c r="F12" s="1">
        <v>22</v>
      </c>
      <c r="G12" s="1">
        <v>18</v>
      </c>
      <c r="H12" s="1">
        <v>15</v>
      </c>
      <c r="K12" s="1">
        <v>20</v>
      </c>
      <c r="L12" s="1">
        <v>14</v>
      </c>
      <c r="N12" s="1">
        <v>16</v>
      </c>
      <c r="O12" s="1">
        <v>26</v>
      </c>
      <c r="P12" s="1">
        <v>13</v>
      </c>
      <c r="Q12" s="1">
        <v>22</v>
      </c>
      <c r="R12" s="1">
        <v>18</v>
      </c>
      <c r="S12" s="1">
        <v>33</v>
      </c>
      <c r="T12" s="1">
        <v>16</v>
      </c>
      <c r="U12" s="1">
        <v>16</v>
      </c>
      <c r="X12" s="1">
        <v>15</v>
      </c>
      <c r="Y12" s="1">
        <v>15</v>
      </c>
      <c r="Z12" s="1">
        <v>23</v>
      </c>
      <c r="AC12" s="1">
        <v>17</v>
      </c>
      <c r="AD12" s="1">
        <v>35</v>
      </c>
      <c r="AE12" s="1">
        <v>11</v>
      </c>
      <c r="AF12" s="1">
        <v>11</v>
      </c>
      <c r="AH12" s="1">
        <v>13</v>
      </c>
      <c r="AK12" s="1">
        <v>8</v>
      </c>
      <c r="AM12" s="1">
        <v>12</v>
      </c>
      <c r="AN12" s="1">
        <v>12</v>
      </c>
      <c r="AO12" s="1">
        <v>22</v>
      </c>
      <c r="AP12" s="1">
        <v>10</v>
      </c>
      <c r="AQ12" s="1">
        <v>14</v>
      </c>
      <c r="AS12" s="1">
        <v>15</v>
      </c>
      <c r="AT12" s="1">
        <v>20</v>
      </c>
      <c r="AU12" s="1">
        <v>29</v>
      </c>
      <c r="AV12" s="1">
        <v>25</v>
      </c>
      <c r="AW12" s="1">
        <v>25</v>
      </c>
      <c r="AX12" s="1">
        <v>18</v>
      </c>
      <c r="AY12" s="1">
        <v>22</v>
      </c>
      <c r="AZ12" s="1">
        <v>20</v>
      </c>
      <c r="BA12" s="1">
        <v>30</v>
      </c>
    </row>
    <row r="13" spans="1:53" x14ac:dyDescent="0.25">
      <c r="A13" s="1">
        <v>12</v>
      </c>
      <c r="B13" t="s">
        <v>801</v>
      </c>
      <c r="C13" s="1">
        <f t="shared" si="0"/>
        <v>512</v>
      </c>
      <c r="D13" s="1">
        <f t="shared" si="1"/>
        <v>25</v>
      </c>
      <c r="E13" s="1">
        <v>33</v>
      </c>
      <c r="F13" s="1">
        <v>20</v>
      </c>
      <c r="J13" s="1">
        <v>12</v>
      </c>
      <c r="L13" s="1">
        <v>13</v>
      </c>
      <c r="M13" s="1">
        <v>25</v>
      </c>
      <c r="T13" s="1">
        <v>15</v>
      </c>
      <c r="V13" s="1">
        <v>26</v>
      </c>
      <c r="Y13" s="1">
        <v>24</v>
      </c>
      <c r="Z13" s="1">
        <v>21</v>
      </c>
      <c r="AA13" s="1">
        <v>24</v>
      </c>
      <c r="AB13" s="1">
        <v>22</v>
      </c>
      <c r="AC13" s="1">
        <v>17</v>
      </c>
      <c r="AJ13" s="1">
        <v>27</v>
      </c>
      <c r="AL13" s="1">
        <v>30</v>
      </c>
      <c r="AM13" s="1">
        <v>19</v>
      </c>
      <c r="AO13" s="1">
        <v>19</v>
      </c>
      <c r="AP13" s="1">
        <v>10</v>
      </c>
      <c r="AQ13" s="1">
        <v>25</v>
      </c>
      <c r="AS13" s="1">
        <v>17</v>
      </c>
      <c r="AU13" s="1">
        <v>22</v>
      </c>
      <c r="AW13" s="1">
        <v>12</v>
      </c>
      <c r="AX13" s="1">
        <v>19</v>
      </c>
      <c r="AY13" s="1">
        <v>21</v>
      </c>
      <c r="AZ13" s="1">
        <v>15</v>
      </c>
      <c r="BA13" s="1">
        <v>24</v>
      </c>
    </row>
    <row r="14" spans="1:53" x14ac:dyDescent="0.25">
      <c r="A14" s="1">
        <v>13</v>
      </c>
      <c r="B14" t="s">
        <v>611</v>
      </c>
      <c r="C14" s="1">
        <f t="shared" si="0"/>
        <v>414</v>
      </c>
      <c r="D14" s="1">
        <f t="shared" si="1"/>
        <v>20</v>
      </c>
      <c r="E14" s="1">
        <v>27</v>
      </c>
      <c r="H14" s="1">
        <v>25</v>
      </c>
      <c r="J14" s="1">
        <v>16</v>
      </c>
      <c r="K14" s="1">
        <v>24</v>
      </c>
      <c r="M14" s="1">
        <v>20</v>
      </c>
      <c r="N14" s="1">
        <v>10</v>
      </c>
      <c r="Q14" s="1">
        <v>15</v>
      </c>
      <c r="R14" s="1">
        <v>17</v>
      </c>
      <c r="S14" s="1">
        <v>25</v>
      </c>
      <c r="T14" s="1">
        <v>9</v>
      </c>
      <c r="U14" s="1">
        <v>17</v>
      </c>
      <c r="V14" s="1">
        <v>26</v>
      </c>
      <c r="W14" s="1">
        <v>11</v>
      </c>
      <c r="Z14" s="1">
        <v>23</v>
      </c>
      <c r="AB14" s="1">
        <v>24</v>
      </c>
      <c r="AC14" s="1">
        <v>30</v>
      </c>
      <c r="AQ14" s="1">
        <v>20</v>
      </c>
      <c r="AS14" s="1">
        <v>18</v>
      </c>
      <c r="AT14" s="1">
        <v>28</v>
      </c>
      <c r="AU14" s="1">
        <v>29</v>
      </c>
      <c r="BA14" s="1"/>
    </row>
    <row r="15" spans="1:53" x14ac:dyDescent="0.25">
      <c r="A15" s="1">
        <v>14</v>
      </c>
      <c r="B15" t="s">
        <v>109</v>
      </c>
      <c r="C15" s="1">
        <f t="shared" si="0"/>
        <v>378</v>
      </c>
      <c r="D15" s="1">
        <f t="shared" si="1"/>
        <v>14</v>
      </c>
      <c r="H15" s="1">
        <v>27</v>
      </c>
      <c r="I15" s="1">
        <v>15</v>
      </c>
      <c r="K15" s="1">
        <v>26</v>
      </c>
      <c r="L15" s="1">
        <v>27</v>
      </c>
      <c r="O15" s="1">
        <v>29</v>
      </c>
      <c r="Q15" s="1">
        <v>20</v>
      </c>
      <c r="R15" s="1">
        <v>22</v>
      </c>
      <c r="S15" s="1">
        <v>44</v>
      </c>
      <c r="AC15" s="1">
        <v>34</v>
      </c>
      <c r="AD15" s="1">
        <v>31</v>
      </c>
      <c r="AE15" s="1">
        <v>23</v>
      </c>
      <c r="AQ15" s="1">
        <v>26</v>
      </c>
      <c r="AT15" s="1">
        <v>30</v>
      </c>
      <c r="AY15" s="1">
        <v>24</v>
      </c>
      <c r="BA15" s="1"/>
    </row>
    <row r="16" spans="1:53" x14ac:dyDescent="0.25">
      <c r="A16" s="1">
        <v>15</v>
      </c>
      <c r="B16" t="s">
        <v>75</v>
      </c>
      <c r="C16" s="1">
        <f t="shared" si="0"/>
        <v>338</v>
      </c>
      <c r="D16" s="1">
        <f t="shared" si="1"/>
        <v>14</v>
      </c>
      <c r="L16" s="1">
        <v>26</v>
      </c>
      <c r="N16" s="1">
        <v>16</v>
      </c>
      <c r="X16" s="1">
        <v>26</v>
      </c>
      <c r="AA16" s="1">
        <v>30</v>
      </c>
      <c r="AB16" s="1">
        <v>29</v>
      </c>
      <c r="AJ16" s="1">
        <v>23</v>
      </c>
      <c r="AM16" s="1">
        <v>22</v>
      </c>
      <c r="AN16" s="1">
        <v>23</v>
      </c>
      <c r="AO16" s="1">
        <v>24</v>
      </c>
      <c r="AS16" s="1">
        <v>15</v>
      </c>
      <c r="AU16" s="1">
        <v>29</v>
      </c>
      <c r="AW16" s="1">
        <v>24</v>
      </c>
      <c r="AZ16" s="1">
        <v>24</v>
      </c>
      <c r="BA16" s="1">
        <v>27</v>
      </c>
    </row>
    <row r="17" spans="1:53" x14ac:dyDescent="0.25">
      <c r="A17" s="1">
        <v>16</v>
      </c>
      <c r="B17" t="s">
        <v>89</v>
      </c>
      <c r="C17" s="1">
        <f t="shared" si="0"/>
        <v>314</v>
      </c>
      <c r="D17" s="1">
        <f t="shared" si="1"/>
        <v>12</v>
      </c>
      <c r="E17" s="1">
        <v>41</v>
      </c>
      <c r="G17" s="1">
        <v>30</v>
      </c>
      <c r="J17" s="1">
        <v>17</v>
      </c>
      <c r="M17" s="1">
        <v>26</v>
      </c>
      <c r="P17" s="1">
        <v>23</v>
      </c>
      <c r="U17" s="1">
        <v>13</v>
      </c>
      <c r="X17" s="1">
        <v>24</v>
      </c>
      <c r="Z17" s="1">
        <v>24</v>
      </c>
      <c r="AD17" s="1">
        <v>45</v>
      </c>
      <c r="AF17" s="1">
        <v>21</v>
      </c>
      <c r="AG17" s="1">
        <v>20</v>
      </c>
      <c r="AR17" s="1">
        <v>30</v>
      </c>
      <c r="BA17" s="1"/>
    </row>
    <row r="18" spans="1:53" x14ac:dyDescent="0.25">
      <c r="A18" s="1">
        <v>17</v>
      </c>
      <c r="B18" t="s">
        <v>828</v>
      </c>
      <c r="C18" s="1">
        <f t="shared" si="0"/>
        <v>244</v>
      </c>
      <c r="D18" s="1">
        <f t="shared" si="1"/>
        <v>12</v>
      </c>
      <c r="E18" s="1">
        <v>29</v>
      </c>
      <c r="H18" s="1">
        <v>24</v>
      </c>
      <c r="K18" s="1">
        <v>23</v>
      </c>
      <c r="M18" s="1">
        <v>20</v>
      </c>
      <c r="Q18" s="1">
        <v>19</v>
      </c>
      <c r="T18" s="1">
        <v>15</v>
      </c>
      <c r="X18" s="1">
        <v>20</v>
      </c>
      <c r="Y18" s="1">
        <v>21</v>
      </c>
      <c r="AC18" s="1">
        <v>27</v>
      </c>
      <c r="AH18" s="1">
        <v>13</v>
      </c>
      <c r="AO18" s="1">
        <v>22</v>
      </c>
      <c r="AX18" s="1">
        <v>11</v>
      </c>
      <c r="BA18" s="1"/>
    </row>
    <row r="19" spans="1:53" x14ac:dyDescent="0.25">
      <c r="A19" s="1">
        <v>18</v>
      </c>
      <c r="B19" t="s">
        <v>710</v>
      </c>
      <c r="C19" s="1">
        <f t="shared" si="0"/>
        <v>197</v>
      </c>
      <c r="D19" s="1">
        <f t="shared" si="1"/>
        <v>9</v>
      </c>
      <c r="F19" s="1">
        <v>28</v>
      </c>
      <c r="O19" s="1">
        <v>28</v>
      </c>
      <c r="R19" s="1">
        <v>22</v>
      </c>
      <c r="Y19" s="1">
        <v>22</v>
      </c>
      <c r="AE19" s="1">
        <v>22</v>
      </c>
      <c r="AK19" s="1">
        <v>23</v>
      </c>
      <c r="AM19" s="1">
        <v>12</v>
      </c>
      <c r="AV19" s="1">
        <v>21</v>
      </c>
      <c r="AY19" s="1">
        <v>19</v>
      </c>
      <c r="BA19" s="1"/>
    </row>
    <row r="20" spans="1:53" x14ac:dyDescent="0.25">
      <c r="A20" s="1">
        <v>19</v>
      </c>
      <c r="B20" t="s">
        <v>67</v>
      </c>
      <c r="C20" s="1">
        <f t="shared" si="0"/>
        <v>187</v>
      </c>
      <c r="D20" s="1">
        <f t="shared" si="1"/>
        <v>6</v>
      </c>
      <c r="F20" s="1">
        <v>37</v>
      </c>
      <c r="V20" s="1">
        <v>37</v>
      </c>
      <c r="Z20" s="1">
        <v>27</v>
      </c>
      <c r="AG20" s="1">
        <v>29</v>
      </c>
      <c r="AO20" s="1">
        <v>27</v>
      </c>
      <c r="AU20" s="1">
        <v>30</v>
      </c>
      <c r="BA20" s="1"/>
    </row>
    <row r="21" spans="1:53" x14ac:dyDescent="0.25">
      <c r="A21" s="1">
        <v>20</v>
      </c>
      <c r="B21" t="s">
        <v>64</v>
      </c>
      <c r="C21" s="1">
        <f t="shared" si="0"/>
        <v>178</v>
      </c>
      <c r="D21" s="1">
        <f t="shared" si="1"/>
        <v>7</v>
      </c>
      <c r="L21" s="1">
        <v>20</v>
      </c>
      <c r="AA21" s="1">
        <v>26</v>
      </c>
      <c r="AE21" s="1">
        <v>20</v>
      </c>
      <c r="AI21" s="1">
        <v>26</v>
      </c>
      <c r="AL21" s="1">
        <v>35</v>
      </c>
      <c r="AQ21" s="1">
        <v>28</v>
      </c>
      <c r="AZ21" s="1">
        <v>23</v>
      </c>
      <c r="BA21" s="1"/>
    </row>
    <row r="22" spans="1:53" x14ac:dyDescent="0.25">
      <c r="A22" s="1">
        <v>21</v>
      </c>
      <c r="B22" t="s">
        <v>68</v>
      </c>
      <c r="C22" s="1">
        <f t="shared" si="0"/>
        <v>177</v>
      </c>
      <c r="D22" s="1">
        <f t="shared" si="1"/>
        <v>7</v>
      </c>
      <c r="AO22" s="1">
        <v>25</v>
      </c>
      <c r="AP22" s="1">
        <v>20</v>
      </c>
      <c r="AR22" s="1">
        <v>37</v>
      </c>
      <c r="AS22" s="1">
        <v>18</v>
      </c>
      <c r="AW22" s="1">
        <v>25</v>
      </c>
      <c r="AZ22" s="1">
        <v>26</v>
      </c>
      <c r="BA22" s="1">
        <v>26</v>
      </c>
    </row>
    <row r="23" spans="1:53" x14ac:dyDescent="0.25">
      <c r="A23" s="1">
        <v>22</v>
      </c>
      <c r="B23" t="s">
        <v>63</v>
      </c>
      <c r="C23" s="1">
        <f t="shared" si="0"/>
        <v>166</v>
      </c>
      <c r="D23" s="1">
        <f t="shared" si="1"/>
        <v>6</v>
      </c>
      <c r="E23" s="1">
        <v>35</v>
      </c>
      <c r="Q23" s="1">
        <v>25</v>
      </c>
      <c r="X23" s="1">
        <v>29</v>
      </c>
      <c r="AB23" s="1">
        <v>24</v>
      </c>
      <c r="AV23" s="1">
        <v>30</v>
      </c>
      <c r="BA23" s="1">
        <v>23</v>
      </c>
    </row>
    <row r="24" spans="1:53" x14ac:dyDescent="0.25">
      <c r="A24" s="1">
        <v>23</v>
      </c>
      <c r="B24" t="s">
        <v>1003</v>
      </c>
      <c r="C24" s="1">
        <f t="shared" si="0"/>
        <v>152</v>
      </c>
      <c r="D24" s="1">
        <f t="shared" si="1"/>
        <v>7</v>
      </c>
      <c r="K24" s="1">
        <v>24</v>
      </c>
      <c r="Q24" s="1">
        <v>28</v>
      </c>
      <c r="AA24" s="1">
        <v>23</v>
      </c>
      <c r="AC24" s="1">
        <v>25</v>
      </c>
      <c r="AK24" s="1">
        <v>17</v>
      </c>
      <c r="AP24" s="1">
        <v>14</v>
      </c>
      <c r="AX24" s="1">
        <v>21</v>
      </c>
      <c r="BA24" s="1"/>
    </row>
    <row r="25" spans="1:53" x14ac:dyDescent="0.25">
      <c r="A25" s="1">
        <v>24</v>
      </c>
      <c r="B25" t="s">
        <v>817</v>
      </c>
      <c r="C25" s="1">
        <f t="shared" si="0"/>
        <v>142</v>
      </c>
      <c r="D25" s="1">
        <f t="shared" si="1"/>
        <v>7</v>
      </c>
      <c r="I25" s="1">
        <v>11</v>
      </c>
      <c r="X25" s="1">
        <v>25</v>
      </c>
      <c r="AC25" s="1">
        <v>21</v>
      </c>
      <c r="AH25" s="1">
        <v>9</v>
      </c>
      <c r="AL25" s="1">
        <v>25</v>
      </c>
      <c r="AT25" s="1">
        <v>25</v>
      </c>
      <c r="AY25" s="1">
        <v>26</v>
      </c>
      <c r="BA25" s="1"/>
    </row>
    <row r="26" spans="1:53" x14ac:dyDescent="0.25">
      <c r="A26" s="1">
        <v>25</v>
      </c>
      <c r="B26" t="s">
        <v>778</v>
      </c>
      <c r="C26" s="1">
        <f t="shared" si="0"/>
        <v>134</v>
      </c>
      <c r="D26" s="1">
        <f t="shared" si="1"/>
        <v>7</v>
      </c>
      <c r="F26" s="1">
        <v>26</v>
      </c>
      <c r="U26" s="1">
        <v>11</v>
      </c>
      <c r="Z26" s="1">
        <v>25</v>
      </c>
      <c r="AF26" s="1">
        <v>14</v>
      </c>
      <c r="AK26" s="1">
        <v>12</v>
      </c>
      <c r="AO26" s="1">
        <v>25</v>
      </c>
      <c r="AW26" s="1">
        <v>21</v>
      </c>
      <c r="BA26" s="1"/>
    </row>
    <row r="27" spans="1:53" x14ac:dyDescent="0.25">
      <c r="A27" s="1">
        <v>26</v>
      </c>
      <c r="B27" t="s">
        <v>1017</v>
      </c>
      <c r="C27" s="1">
        <f t="shared" si="0"/>
        <v>108</v>
      </c>
      <c r="D27" s="1">
        <f t="shared" si="1"/>
        <v>5</v>
      </c>
      <c r="E27" s="1">
        <v>41</v>
      </c>
      <c r="J27" s="1">
        <v>15</v>
      </c>
      <c r="L27" s="1">
        <v>19</v>
      </c>
      <c r="N27" s="1">
        <v>17</v>
      </c>
      <c r="P27" s="1">
        <v>16</v>
      </c>
      <c r="BA27" s="1"/>
    </row>
    <row r="28" spans="1:53" x14ac:dyDescent="0.25">
      <c r="A28" s="1">
        <v>27</v>
      </c>
      <c r="B28" t="s">
        <v>80</v>
      </c>
      <c r="C28" s="1">
        <f t="shared" si="0"/>
        <v>104</v>
      </c>
      <c r="D28" s="1">
        <f t="shared" si="1"/>
        <v>5</v>
      </c>
      <c r="E28" s="1">
        <v>26</v>
      </c>
      <c r="M28" s="1">
        <v>18</v>
      </c>
      <c r="AB28" s="1">
        <v>21</v>
      </c>
      <c r="AH28" s="1">
        <v>15</v>
      </c>
      <c r="AR28" s="1">
        <v>24</v>
      </c>
      <c r="BA28" s="1"/>
    </row>
    <row r="29" spans="1:53" x14ac:dyDescent="0.25">
      <c r="A29" s="1">
        <v>28</v>
      </c>
      <c r="B29" t="s">
        <v>824</v>
      </c>
      <c r="C29" s="1">
        <f t="shared" si="0"/>
        <v>94</v>
      </c>
      <c r="D29" s="1">
        <f t="shared" si="1"/>
        <v>5</v>
      </c>
      <c r="F29" s="1">
        <v>19</v>
      </c>
      <c r="R29" s="1">
        <v>16</v>
      </c>
      <c r="Z29" s="1">
        <v>21</v>
      </c>
      <c r="AE29" s="1">
        <v>22</v>
      </c>
      <c r="AX29" s="1">
        <v>16</v>
      </c>
      <c r="BA29" s="1"/>
    </row>
    <row r="30" spans="1:53" x14ac:dyDescent="0.25">
      <c r="A30" s="1">
        <v>29</v>
      </c>
      <c r="B30" t="s">
        <v>78</v>
      </c>
      <c r="C30" s="1">
        <f t="shared" si="0"/>
        <v>85</v>
      </c>
      <c r="D30" s="1">
        <f t="shared" si="1"/>
        <v>4</v>
      </c>
      <c r="F30" s="1">
        <v>27</v>
      </c>
      <c r="P30" s="1">
        <v>17</v>
      </c>
      <c r="AL30" s="1">
        <v>22</v>
      </c>
      <c r="AZ30" s="1">
        <v>19</v>
      </c>
      <c r="BA30" s="1"/>
    </row>
    <row r="31" spans="1:53" x14ac:dyDescent="0.25">
      <c r="A31" s="1">
        <v>30</v>
      </c>
      <c r="B31" t="s">
        <v>72</v>
      </c>
      <c r="C31" s="1">
        <f t="shared" si="0"/>
        <v>81</v>
      </c>
      <c r="D31" s="1">
        <f t="shared" si="1"/>
        <v>5</v>
      </c>
      <c r="M31" s="1">
        <v>20</v>
      </c>
      <c r="N31" s="1">
        <v>15</v>
      </c>
      <c r="T31" s="1">
        <v>19</v>
      </c>
      <c r="X31" s="1">
        <v>15</v>
      </c>
      <c r="AJ31" s="1">
        <v>12</v>
      </c>
      <c r="BA31" s="1"/>
    </row>
    <row r="32" spans="1:53" x14ac:dyDescent="0.25">
      <c r="A32" s="1">
        <v>31</v>
      </c>
      <c r="B32" t="s">
        <v>708</v>
      </c>
      <c r="C32" s="1">
        <f t="shared" si="0"/>
        <v>64</v>
      </c>
      <c r="D32" s="1">
        <f t="shared" si="1"/>
        <v>4</v>
      </c>
      <c r="AH32" s="1">
        <v>12</v>
      </c>
      <c r="AN32" s="1">
        <v>17</v>
      </c>
      <c r="AR32" s="1">
        <v>24</v>
      </c>
      <c r="AZ32" s="1">
        <v>11</v>
      </c>
      <c r="BA32" s="1"/>
    </row>
    <row r="33" spans="1:53" x14ac:dyDescent="0.25">
      <c r="A33" s="1">
        <v>32</v>
      </c>
      <c r="B33" t="s">
        <v>994</v>
      </c>
      <c r="C33" s="1">
        <f t="shared" si="0"/>
        <v>64</v>
      </c>
      <c r="D33" s="1">
        <f t="shared" si="1"/>
        <v>3</v>
      </c>
      <c r="H33" s="1">
        <v>25</v>
      </c>
      <c r="N33" s="1">
        <v>17</v>
      </c>
      <c r="R33" s="1">
        <v>22</v>
      </c>
      <c r="BA33" s="1"/>
    </row>
    <row r="34" spans="1:53" x14ac:dyDescent="0.25">
      <c r="A34" s="1">
        <v>33</v>
      </c>
      <c r="B34" t="s">
        <v>77</v>
      </c>
      <c r="C34" s="1">
        <f t="shared" si="0"/>
        <v>62</v>
      </c>
      <c r="D34" s="1">
        <f t="shared" si="1"/>
        <v>3</v>
      </c>
      <c r="L34" s="1">
        <v>7</v>
      </c>
      <c r="AJ34" s="1">
        <v>25</v>
      </c>
      <c r="AV34" s="1">
        <v>30</v>
      </c>
      <c r="BA34" s="1"/>
    </row>
    <row r="35" spans="1:53" x14ac:dyDescent="0.25">
      <c r="A35" s="1">
        <v>34</v>
      </c>
      <c r="B35" t="s">
        <v>576</v>
      </c>
      <c r="C35" s="1">
        <f t="shared" si="0"/>
        <v>59</v>
      </c>
      <c r="D35" s="1">
        <f t="shared" si="1"/>
        <v>2</v>
      </c>
      <c r="AB35" s="1">
        <v>29</v>
      </c>
      <c r="AJ35" s="1">
        <v>30</v>
      </c>
      <c r="BA35" s="1"/>
    </row>
    <row r="36" spans="1:53" x14ac:dyDescent="0.25">
      <c r="A36" s="1">
        <v>35</v>
      </c>
      <c r="B36" t="s">
        <v>727</v>
      </c>
      <c r="C36" s="1">
        <f t="shared" si="0"/>
        <v>56</v>
      </c>
      <c r="D36" s="1">
        <f t="shared" si="1"/>
        <v>3</v>
      </c>
      <c r="K36" s="1">
        <v>15</v>
      </c>
      <c r="AP36" s="1">
        <v>13</v>
      </c>
      <c r="AT36" s="1">
        <v>28</v>
      </c>
      <c r="BA36" s="1"/>
    </row>
    <row r="37" spans="1:53" x14ac:dyDescent="0.25">
      <c r="A37" s="1">
        <v>36</v>
      </c>
      <c r="B37" t="s">
        <v>1000</v>
      </c>
      <c r="C37" s="1">
        <f t="shared" si="0"/>
        <v>53</v>
      </c>
      <c r="D37" s="1">
        <f t="shared" si="1"/>
        <v>2</v>
      </c>
      <c r="K37" s="1">
        <v>29</v>
      </c>
      <c r="Q37" s="1">
        <v>24</v>
      </c>
      <c r="BA37" s="1"/>
    </row>
    <row r="38" spans="1:53" x14ac:dyDescent="0.25">
      <c r="A38" s="1">
        <v>37</v>
      </c>
      <c r="B38" t="s">
        <v>906</v>
      </c>
      <c r="C38" s="1">
        <f t="shared" si="0"/>
        <v>52</v>
      </c>
      <c r="D38" s="1">
        <f t="shared" si="1"/>
        <v>2</v>
      </c>
      <c r="S38" s="1">
        <v>33</v>
      </c>
      <c r="AJ38" s="1">
        <v>19</v>
      </c>
      <c r="BA38" s="1"/>
    </row>
    <row r="39" spans="1:53" x14ac:dyDescent="0.25">
      <c r="A39" s="1">
        <v>38</v>
      </c>
      <c r="B39" t="s">
        <v>804</v>
      </c>
      <c r="C39" s="1">
        <f t="shared" si="0"/>
        <v>52</v>
      </c>
      <c r="D39" s="1">
        <f t="shared" si="1"/>
        <v>3</v>
      </c>
      <c r="L39" s="1">
        <v>16</v>
      </c>
      <c r="AY39" s="1">
        <v>15</v>
      </c>
      <c r="BA39" s="1">
        <v>21</v>
      </c>
    </row>
    <row r="40" spans="1:53" x14ac:dyDescent="0.25">
      <c r="A40" s="1">
        <v>39</v>
      </c>
      <c r="B40" t="s">
        <v>992</v>
      </c>
      <c r="C40" s="1">
        <f t="shared" si="0"/>
        <v>50</v>
      </c>
      <c r="D40" s="1">
        <f t="shared" si="1"/>
        <v>2</v>
      </c>
      <c r="L40" s="1">
        <v>16</v>
      </c>
      <c r="S40" s="1">
        <v>34</v>
      </c>
      <c r="BA40" s="1"/>
    </row>
    <row r="41" spans="1:53" x14ac:dyDescent="0.25">
      <c r="A41" s="1">
        <v>40</v>
      </c>
      <c r="B41" t="s">
        <v>699</v>
      </c>
      <c r="C41" s="1">
        <f t="shared" si="0"/>
        <v>50</v>
      </c>
      <c r="D41" s="1">
        <f t="shared" si="1"/>
        <v>2</v>
      </c>
      <c r="L41" s="1">
        <v>24</v>
      </c>
      <c r="AB41" s="1">
        <v>26</v>
      </c>
      <c r="BA41" s="1"/>
    </row>
    <row r="42" spans="1:53" x14ac:dyDescent="0.25">
      <c r="A42" s="1">
        <v>41</v>
      </c>
      <c r="B42" t="s">
        <v>966</v>
      </c>
      <c r="C42" s="1">
        <f t="shared" si="0"/>
        <v>47</v>
      </c>
      <c r="D42" s="1">
        <f t="shared" si="1"/>
        <v>2</v>
      </c>
      <c r="S42" s="1">
        <v>27</v>
      </c>
      <c r="X42" s="1">
        <v>20</v>
      </c>
      <c r="BA42" s="1"/>
    </row>
    <row r="43" spans="1:53" x14ac:dyDescent="0.25">
      <c r="A43" s="1">
        <v>42</v>
      </c>
      <c r="B43" t="s">
        <v>177</v>
      </c>
      <c r="C43" s="1">
        <f t="shared" si="0"/>
        <v>47</v>
      </c>
      <c r="D43" s="1">
        <f t="shared" si="1"/>
        <v>3</v>
      </c>
      <c r="K43" s="1">
        <v>14</v>
      </c>
      <c r="AG43" s="1">
        <v>24</v>
      </c>
      <c r="AZ43" s="1">
        <v>9</v>
      </c>
      <c r="BA43" s="1"/>
    </row>
    <row r="44" spans="1:53" x14ac:dyDescent="0.25">
      <c r="A44" s="1">
        <v>43</v>
      </c>
      <c r="B44" t="s">
        <v>896</v>
      </c>
      <c r="C44" s="1">
        <f t="shared" si="0"/>
        <v>46</v>
      </c>
      <c r="D44" s="1">
        <f t="shared" si="1"/>
        <v>2</v>
      </c>
      <c r="AG44" s="1">
        <v>25</v>
      </c>
      <c r="AL44" s="1">
        <v>21</v>
      </c>
      <c r="BA44" s="1"/>
    </row>
    <row r="45" spans="1:53" x14ac:dyDescent="0.25">
      <c r="A45" s="1">
        <v>44</v>
      </c>
      <c r="B45" t="s">
        <v>865</v>
      </c>
      <c r="C45" s="1">
        <f t="shared" si="0"/>
        <v>45</v>
      </c>
      <c r="D45" s="1">
        <f t="shared" si="1"/>
        <v>2</v>
      </c>
      <c r="AQ45" s="1">
        <v>21</v>
      </c>
      <c r="AT45" s="1">
        <v>24</v>
      </c>
      <c r="BA45" s="1"/>
    </row>
    <row r="46" spans="1:53" x14ac:dyDescent="0.25">
      <c r="A46" s="1">
        <v>45</v>
      </c>
      <c r="B46" t="s">
        <v>406</v>
      </c>
      <c r="C46" s="1">
        <f t="shared" si="0"/>
        <v>43</v>
      </c>
      <c r="D46" s="1">
        <f t="shared" si="1"/>
        <v>2</v>
      </c>
      <c r="AD46" s="1">
        <v>20</v>
      </c>
      <c r="AI46" s="1">
        <v>23</v>
      </c>
      <c r="BA46" s="1"/>
    </row>
    <row r="47" spans="1:53" x14ac:dyDescent="0.25">
      <c r="A47" s="1">
        <v>46</v>
      </c>
      <c r="B47" t="s">
        <v>998</v>
      </c>
      <c r="C47" s="1">
        <f t="shared" si="0"/>
        <v>43</v>
      </c>
      <c r="D47" s="1">
        <f t="shared" si="1"/>
        <v>2</v>
      </c>
      <c r="O47" s="1">
        <v>24</v>
      </c>
      <c r="R47" s="1">
        <v>19</v>
      </c>
      <c r="BA47" s="1"/>
    </row>
    <row r="48" spans="1:53" x14ac:dyDescent="0.25">
      <c r="A48" s="1">
        <v>47</v>
      </c>
      <c r="B48" t="s">
        <v>233</v>
      </c>
      <c r="C48" s="1">
        <f t="shared" si="0"/>
        <v>43</v>
      </c>
      <c r="D48" s="1">
        <f t="shared" si="1"/>
        <v>3</v>
      </c>
      <c r="G48" s="1">
        <v>15</v>
      </c>
      <c r="AO48" s="1">
        <v>15</v>
      </c>
      <c r="AY48" s="1">
        <v>13</v>
      </c>
      <c r="BA48" s="1"/>
    </row>
    <row r="49" spans="1:53" x14ac:dyDescent="0.25">
      <c r="A49" s="1">
        <v>48</v>
      </c>
      <c r="B49" t="s">
        <v>623</v>
      </c>
      <c r="C49" s="1">
        <f t="shared" si="0"/>
        <v>41</v>
      </c>
      <c r="D49" s="1">
        <f t="shared" si="1"/>
        <v>4</v>
      </c>
      <c r="N49" s="1">
        <v>9</v>
      </c>
      <c r="AH49" s="1">
        <v>8</v>
      </c>
      <c r="AM49" s="1">
        <v>14</v>
      </c>
      <c r="AZ49" s="1">
        <v>10</v>
      </c>
      <c r="BA49" s="1"/>
    </row>
    <row r="50" spans="1:53" x14ac:dyDescent="0.25">
      <c r="A50" s="1">
        <v>49</v>
      </c>
      <c r="B50" t="s">
        <v>538</v>
      </c>
      <c r="C50" s="1">
        <f t="shared" si="0"/>
        <v>40</v>
      </c>
      <c r="D50" s="1">
        <f t="shared" si="1"/>
        <v>1</v>
      </c>
      <c r="E50" s="1">
        <v>40</v>
      </c>
      <c r="BA50" s="1"/>
    </row>
    <row r="51" spans="1:53" x14ac:dyDescent="0.25">
      <c r="A51" s="1">
        <v>50</v>
      </c>
      <c r="B51" t="s">
        <v>825</v>
      </c>
      <c r="C51" s="1">
        <f t="shared" si="0"/>
        <v>39</v>
      </c>
      <c r="D51" s="1">
        <f t="shared" si="1"/>
        <v>2</v>
      </c>
      <c r="AW51" s="1">
        <v>21</v>
      </c>
      <c r="AX51" s="1">
        <v>18</v>
      </c>
      <c r="BA51" s="1"/>
    </row>
    <row r="52" spans="1:53" x14ac:dyDescent="0.25">
      <c r="A52" s="1">
        <v>51</v>
      </c>
      <c r="B52" t="s">
        <v>861</v>
      </c>
      <c r="C52" s="1">
        <f t="shared" si="0"/>
        <v>38</v>
      </c>
      <c r="D52" s="1">
        <f t="shared" si="1"/>
        <v>1</v>
      </c>
      <c r="AR52" s="1">
        <v>38</v>
      </c>
      <c r="BA52" s="1"/>
    </row>
    <row r="53" spans="1:53" x14ac:dyDescent="0.25">
      <c r="A53" s="1">
        <v>52</v>
      </c>
      <c r="B53" t="s">
        <v>893</v>
      </c>
      <c r="C53" s="1">
        <f t="shared" si="0"/>
        <v>36</v>
      </c>
      <c r="D53" s="1">
        <f t="shared" si="1"/>
        <v>2</v>
      </c>
      <c r="AH53" s="1">
        <v>13</v>
      </c>
      <c r="AL53" s="1">
        <v>23</v>
      </c>
      <c r="BA53" s="1"/>
    </row>
    <row r="54" spans="1:53" x14ac:dyDescent="0.25">
      <c r="A54" s="1">
        <v>53</v>
      </c>
      <c r="B54" t="s">
        <v>869</v>
      </c>
      <c r="C54" s="1">
        <f t="shared" si="0"/>
        <v>36</v>
      </c>
      <c r="D54" s="1">
        <f t="shared" si="1"/>
        <v>2</v>
      </c>
      <c r="AQ54" s="1">
        <v>18</v>
      </c>
      <c r="AZ54" s="1">
        <v>18</v>
      </c>
      <c r="BA54" s="1"/>
    </row>
    <row r="55" spans="1:53" x14ac:dyDescent="0.25">
      <c r="A55" s="1">
        <v>54</v>
      </c>
      <c r="B55" t="s">
        <v>952</v>
      </c>
      <c r="C55" s="1">
        <f t="shared" si="0"/>
        <v>36</v>
      </c>
      <c r="D55" s="1">
        <f t="shared" si="1"/>
        <v>2</v>
      </c>
      <c r="V55" s="1">
        <v>21</v>
      </c>
      <c r="AB55" s="1">
        <v>15</v>
      </c>
      <c r="BA55" s="1"/>
    </row>
    <row r="56" spans="1:53" x14ac:dyDescent="0.25">
      <c r="A56" s="1">
        <v>55</v>
      </c>
      <c r="B56" t="s">
        <v>890</v>
      </c>
      <c r="C56" s="1">
        <f t="shared" si="0"/>
        <v>36</v>
      </c>
      <c r="D56" s="1">
        <f t="shared" si="1"/>
        <v>2</v>
      </c>
      <c r="AF56" s="1">
        <v>15</v>
      </c>
      <c r="AM56" s="1">
        <v>21</v>
      </c>
      <c r="BA56" s="1"/>
    </row>
    <row r="57" spans="1:53" x14ac:dyDescent="0.25">
      <c r="A57" s="1">
        <v>56</v>
      </c>
      <c r="B57" t="s">
        <v>1012</v>
      </c>
      <c r="C57" s="1">
        <f t="shared" si="0"/>
        <v>36</v>
      </c>
      <c r="D57" s="1">
        <f t="shared" si="1"/>
        <v>2</v>
      </c>
      <c r="G57" s="1">
        <v>21</v>
      </c>
      <c r="P57" s="1">
        <v>15</v>
      </c>
      <c r="BA57" s="1"/>
    </row>
    <row r="58" spans="1:53" x14ac:dyDescent="0.25">
      <c r="A58" s="1">
        <v>57</v>
      </c>
      <c r="B58" t="s">
        <v>1056</v>
      </c>
      <c r="C58" s="1">
        <f t="shared" si="0"/>
        <v>35</v>
      </c>
      <c r="D58" s="1">
        <f t="shared" si="1"/>
        <v>1</v>
      </c>
      <c r="G58" s="1">
        <v>35</v>
      </c>
      <c r="BA58" s="1"/>
    </row>
    <row r="59" spans="1:53" x14ac:dyDescent="0.25">
      <c r="A59" s="1">
        <v>58</v>
      </c>
      <c r="B59" t="s">
        <v>895</v>
      </c>
      <c r="C59" s="1">
        <f t="shared" si="0"/>
        <v>35</v>
      </c>
      <c r="D59" s="1">
        <f t="shared" si="1"/>
        <v>1</v>
      </c>
      <c r="AL59" s="1">
        <v>35</v>
      </c>
      <c r="BA59" s="1"/>
    </row>
    <row r="60" spans="1:53" x14ac:dyDescent="0.25">
      <c r="A60" s="1">
        <v>59</v>
      </c>
      <c r="B60" t="s">
        <v>1009</v>
      </c>
      <c r="C60" s="1">
        <f t="shared" si="0"/>
        <v>33</v>
      </c>
      <c r="D60" s="1">
        <f t="shared" si="1"/>
        <v>1</v>
      </c>
      <c r="O60" s="1">
        <v>33</v>
      </c>
      <c r="BA60" s="1"/>
    </row>
    <row r="61" spans="1:53" x14ac:dyDescent="0.25">
      <c r="A61" s="1">
        <v>60</v>
      </c>
      <c r="B61" t="s">
        <v>856</v>
      </c>
      <c r="C61" s="1">
        <f t="shared" si="0"/>
        <v>33</v>
      </c>
      <c r="D61" s="1">
        <f t="shared" si="1"/>
        <v>1</v>
      </c>
      <c r="AR61" s="1">
        <v>33</v>
      </c>
      <c r="BA61" s="1"/>
    </row>
    <row r="62" spans="1:53" x14ac:dyDescent="0.25">
      <c r="A62" s="1">
        <v>61</v>
      </c>
      <c r="B62" t="s">
        <v>867</v>
      </c>
      <c r="C62" s="1">
        <f t="shared" si="0"/>
        <v>32</v>
      </c>
      <c r="D62" s="1">
        <f t="shared" si="1"/>
        <v>2</v>
      </c>
      <c r="AO62" s="1">
        <v>14</v>
      </c>
      <c r="AQ62" s="1">
        <v>18</v>
      </c>
      <c r="BA62" s="1"/>
    </row>
    <row r="63" spans="1:53" x14ac:dyDescent="0.25">
      <c r="A63" s="1">
        <v>62</v>
      </c>
      <c r="B63" t="s">
        <v>858</v>
      </c>
      <c r="C63" s="1">
        <f t="shared" si="0"/>
        <v>32</v>
      </c>
      <c r="D63" s="1">
        <f t="shared" si="1"/>
        <v>1</v>
      </c>
      <c r="AR63" s="1">
        <v>32</v>
      </c>
      <c r="BA63" s="1"/>
    </row>
    <row r="64" spans="1:53" x14ac:dyDescent="0.25">
      <c r="A64" s="1">
        <v>63</v>
      </c>
      <c r="B64" t="s">
        <v>990</v>
      </c>
      <c r="C64" s="1">
        <f t="shared" si="0"/>
        <v>32</v>
      </c>
      <c r="D64" s="1">
        <f t="shared" si="1"/>
        <v>1</v>
      </c>
      <c r="S64" s="1">
        <v>32</v>
      </c>
      <c r="BA64" s="1"/>
    </row>
    <row r="65" spans="1:53" x14ac:dyDescent="0.25">
      <c r="A65" s="1">
        <v>64</v>
      </c>
      <c r="B65" t="s">
        <v>1057</v>
      </c>
      <c r="C65" s="1">
        <f t="shared" si="0"/>
        <v>31</v>
      </c>
      <c r="D65" s="1">
        <f t="shared" si="1"/>
        <v>1</v>
      </c>
      <c r="G65" s="1">
        <v>31</v>
      </c>
      <c r="BA65" s="1"/>
    </row>
    <row r="66" spans="1:53" x14ac:dyDescent="0.25">
      <c r="A66" s="1">
        <v>65</v>
      </c>
      <c r="B66" t="s">
        <v>860</v>
      </c>
      <c r="C66" s="1">
        <f t="shared" ref="C66:C129" si="2">SUM(E66:BA66)</f>
        <v>31</v>
      </c>
      <c r="D66" s="1">
        <f t="shared" ref="D66:D129" si="3">COUNT(E66:BA66)</f>
        <v>1</v>
      </c>
      <c r="AR66" s="1">
        <v>31</v>
      </c>
      <c r="BA66" s="1"/>
    </row>
    <row r="67" spans="1:53" x14ac:dyDescent="0.25">
      <c r="A67" s="1">
        <v>66</v>
      </c>
      <c r="B67" t="s">
        <v>928</v>
      </c>
      <c r="C67" s="1">
        <f t="shared" si="2"/>
        <v>31</v>
      </c>
      <c r="D67" s="1">
        <f t="shared" si="3"/>
        <v>1</v>
      </c>
      <c r="AG67" s="1">
        <v>31</v>
      </c>
      <c r="BA67" s="1"/>
    </row>
    <row r="68" spans="1:53" x14ac:dyDescent="0.25">
      <c r="A68" s="1">
        <v>67</v>
      </c>
      <c r="B68" t="s">
        <v>991</v>
      </c>
      <c r="C68" s="1">
        <f t="shared" si="2"/>
        <v>30</v>
      </c>
      <c r="D68" s="1">
        <f t="shared" si="3"/>
        <v>1</v>
      </c>
      <c r="S68" s="1">
        <v>30</v>
      </c>
      <c r="BA68" s="1"/>
    </row>
    <row r="69" spans="1:53" x14ac:dyDescent="0.25">
      <c r="A69" s="1">
        <v>68</v>
      </c>
      <c r="B69" t="s">
        <v>973</v>
      </c>
      <c r="C69" s="1">
        <f t="shared" si="2"/>
        <v>30</v>
      </c>
      <c r="D69" s="1">
        <f t="shared" si="3"/>
        <v>1</v>
      </c>
      <c r="V69" s="1">
        <v>30</v>
      </c>
      <c r="BA69" s="1"/>
    </row>
    <row r="70" spans="1:53" x14ac:dyDescent="0.25">
      <c r="A70" s="1">
        <v>69</v>
      </c>
      <c r="B70" t="s">
        <v>942</v>
      </c>
      <c r="C70" s="1">
        <f t="shared" si="2"/>
        <v>30</v>
      </c>
      <c r="D70" s="1">
        <f t="shared" si="3"/>
        <v>1</v>
      </c>
      <c r="AD70" s="1">
        <v>30</v>
      </c>
      <c r="BA70" s="1"/>
    </row>
    <row r="71" spans="1:53" x14ac:dyDescent="0.25">
      <c r="A71" s="1">
        <v>70</v>
      </c>
      <c r="B71" t="s">
        <v>1029</v>
      </c>
      <c r="C71" s="1">
        <f t="shared" si="2"/>
        <v>29</v>
      </c>
      <c r="D71" s="1">
        <f t="shared" si="3"/>
        <v>1</v>
      </c>
      <c r="M71" s="1">
        <v>29</v>
      </c>
      <c r="BA71" s="1"/>
    </row>
    <row r="72" spans="1:53" x14ac:dyDescent="0.25">
      <c r="A72" s="1">
        <v>71</v>
      </c>
      <c r="B72" t="s">
        <v>862</v>
      </c>
      <c r="C72" s="1">
        <f t="shared" si="2"/>
        <v>29</v>
      </c>
      <c r="D72" s="1">
        <f t="shared" si="3"/>
        <v>1</v>
      </c>
      <c r="AR72" s="1">
        <v>29</v>
      </c>
      <c r="BA72" s="1"/>
    </row>
    <row r="73" spans="1:53" x14ac:dyDescent="0.25">
      <c r="A73" s="1">
        <v>72</v>
      </c>
      <c r="B73" t="s">
        <v>859</v>
      </c>
      <c r="C73" s="1">
        <f t="shared" si="2"/>
        <v>29</v>
      </c>
      <c r="D73" s="1">
        <f t="shared" si="3"/>
        <v>1</v>
      </c>
      <c r="AR73" s="1">
        <v>29</v>
      </c>
      <c r="BA73" s="1"/>
    </row>
    <row r="74" spans="1:53" x14ac:dyDescent="0.25">
      <c r="A74" s="1">
        <v>73</v>
      </c>
      <c r="B74" t="s">
        <v>805</v>
      </c>
      <c r="C74" s="1">
        <f t="shared" si="2"/>
        <v>29</v>
      </c>
      <c r="D74" s="1">
        <f t="shared" si="3"/>
        <v>1</v>
      </c>
      <c r="BA74" s="1">
        <v>29</v>
      </c>
    </row>
    <row r="75" spans="1:53" x14ac:dyDescent="0.25">
      <c r="A75" s="1">
        <v>74</v>
      </c>
      <c r="B75" t="s">
        <v>838</v>
      </c>
      <c r="C75" s="1">
        <f t="shared" si="2"/>
        <v>29</v>
      </c>
      <c r="D75" s="1">
        <f t="shared" si="3"/>
        <v>1</v>
      </c>
      <c r="AV75" s="1">
        <v>29</v>
      </c>
      <c r="BA75" s="1"/>
    </row>
    <row r="76" spans="1:53" x14ac:dyDescent="0.25">
      <c r="A76" s="1">
        <v>75</v>
      </c>
      <c r="B76" t="s">
        <v>1074</v>
      </c>
      <c r="C76" s="1">
        <f t="shared" si="2"/>
        <v>28</v>
      </c>
      <c r="D76" s="1">
        <f t="shared" si="3"/>
        <v>1</v>
      </c>
      <c r="E76" s="1">
        <v>28</v>
      </c>
      <c r="BA76" s="1"/>
    </row>
    <row r="77" spans="1:53" x14ac:dyDescent="0.25">
      <c r="A77" s="1">
        <v>76</v>
      </c>
      <c r="B77" t="s">
        <v>1064</v>
      </c>
      <c r="C77" s="1">
        <f t="shared" si="2"/>
        <v>28</v>
      </c>
      <c r="D77" s="1">
        <f t="shared" si="3"/>
        <v>1</v>
      </c>
      <c r="F77" s="1">
        <v>28</v>
      </c>
      <c r="BA77" s="1"/>
    </row>
    <row r="78" spans="1:53" x14ac:dyDescent="0.25">
      <c r="A78" s="1">
        <v>77</v>
      </c>
      <c r="B78" t="s">
        <v>976</v>
      </c>
      <c r="C78" s="1">
        <f t="shared" si="2"/>
        <v>28</v>
      </c>
      <c r="D78" s="1">
        <f t="shared" si="3"/>
        <v>1</v>
      </c>
      <c r="V78" s="1">
        <v>28</v>
      </c>
      <c r="BA78" s="1"/>
    </row>
    <row r="79" spans="1:53" x14ac:dyDescent="0.25">
      <c r="A79" s="1">
        <v>78</v>
      </c>
      <c r="B79" t="s">
        <v>1054</v>
      </c>
      <c r="C79" s="1">
        <f t="shared" si="2"/>
        <v>27</v>
      </c>
      <c r="D79" s="1">
        <f t="shared" si="3"/>
        <v>1</v>
      </c>
      <c r="H79" s="1">
        <v>27</v>
      </c>
      <c r="BA79" s="1"/>
    </row>
    <row r="80" spans="1:53" x14ac:dyDescent="0.25">
      <c r="A80" s="1">
        <v>79</v>
      </c>
      <c r="B80" t="s">
        <v>1024</v>
      </c>
      <c r="C80" s="1">
        <f t="shared" si="2"/>
        <v>27</v>
      </c>
      <c r="D80" s="1">
        <f t="shared" si="3"/>
        <v>1</v>
      </c>
      <c r="M80" s="1">
        <v>27</v>
      </c>
      <c r="BA80" s="1"/>
    </row>
    <row r="81" spans="1:53" x14ac:dyDescent="0.25">
      <c r="A81" s="1">
        <v>80</v>
      </c>
      <c r="B81" t="s">
        <v>926</v>
      </c>
      <c r="C81" s="1">
        <f t="shared" si="2"/>
        <v>27</v>
      </c>
      <c r="D81" s="1">
        <f t="shared" si="3"/>
        <v>1</v>
      </c>
      <c r="AG81" s="1">
        <v>27</v>
      </c>
      <c r="BA81" s="1"/>
    </row>
    <row r="82" spans="1:53" x14ac:dyDescent="0.25">
      <c r="A82" s="1">
        <v>81</v>
      </c>
      <c r="B82" t="s">
        <v>885</v>
      </c>
      <c r="C82" s="1">
        <f t="shared" si="2"/>
        <v>27</v>
      </c>
      <c r="D82" s="1">
        <f t="shared" si="3"/>
        <v>2</v>
      </c>
      <c r="AA82" s="1">
        <v>13</v>
      </c>
      <c r="AM82" s="1">
        <v>14</v>
      </c>
      <c r="BA82" s="1"/>
    </row>
    <row r="83" spans="1:53" x14ac:dyDescent="0.25">
      <c r="A83" s="1">
        <v>82</v>
      </c>
      <c r="B83" t="s">
        <v>915</v>
      </c>
      <c r="C83" s="1">
        <f t="shared" si="2"/>
        <v>27</v>
      </c>
      <c r="D83" s="1">
        <f t="shared" si="3"/>
        <v>1</v>
      </c>
      <c r="AI83" s="1">
        <v>27</v>
      </c>
      <c r="BA83" s="1"/>
    </row>
    <row r="84" spans="1:53" x14ac:dyDescent="0.25">
      <c r="A84" s="1">
        <v>83</v>
      </c>
      <c r="B84" t="s">
        <v>1007</v>
      </c>
      <c r="C84" s="1">
        <f t="shared" si="2"/>
        <v>26</v>
      </c>
      <c r="D84" s="1">
        <f t="shared" si="3"/>
        <v>1</v>
      </c>
      <c r="O84" s="1">
        <v>26</v>
      </c>
      <c r="BA84" s="1"/>
    </row>
    <row r="85" spans="1:53" x14ac:dyDescent="0.25">
      <c r="A85" s="1">
        <v>84</v>
      </c>
      <c r="B85" t="s">
        <v>963</v>
      </c>
      <c r="C85" s="1">
        <f t="shared" si="2"/>
        <v>26</v>
      </c>
      <c r="D85" s="1">
        <f t="shared" si="3"/>
        <v>1</v>
      </c>
      <c r="Y85" s="1">
        <v>26</v>
      </c>
      <c r="BA85" s="1"/>
    </row>
    <row r="86" spans="1:53" x14ac:dyDescent="0.25">
      <c r="A86" s="1">
        <v>85</v>
      </c>
      <c r="B86" t="s">
        <v>1058</v>
      </c>
      <c r="C86" s="1">
        <f t="shared" si="2"/>
        <v>25</v>
      </c>
      <c r="D86" s="1">
        <f t="shared" si="3"/>
        <v>1</v>
      </c>
      <c r="G86" s="1">
        <v>25</v>
      </c>
      <c r="BA86" s="1"/>
    </row>
    <row r="87" spans="1:53" x14ac:dyDescent="0.25">
      <c r="A87" s="1">
        <v>86</v>
      </c>
      <c r="B87" t="s">
        <v>615</v>
      </c>
      <c r="C87" s="1">
        <f t="shared" si="2"/>
        <v>25</v>
      </c>
      <c r="D87" s="1">
        <f t="shared" si="3"/>
        <v>1</v>
      </c>
      <c r="H87" s="1">
        <v>25</v>
      </c>
      <c r="BA87" s="1"/>
    </row>
    <row r="88" spans="1:53" x14ac:dyDescent="0.25">
      <c r="A88" s="1">
        <v>87</v>
      </c>
      <c r="B88" t="s">
        <v>1043</v>
      </c>
      <c r="C88" s="1">
        <f t="shared" si="2"/>
        <v>25</v>
      </c>
      <c r="D88" s="1">
        <f t="shared" si="3"/>
        <v>1</v>
      </c>
      <c r="J88" s="1">
        <v>25</v>
      </c>
      <c r="BA88" s="1"/>
    </row>
    <row r="89" spans="1:53" x14ac:dyDescent="0.25">
      <c r="A89" s="1">
        <v>88</v>
      </c>
      <c r="B89" t="s">
        <v>948</v>
      </c>
      <c r="C89" s="1">
        <f t="shared" si="2"/>
        <v>25</v>
      </c>
      <c r="D89" s="1">
        <f t="shared" si="3"/>
        <v>1</v>
      </c>
      <c r="AC89" s="1">
        <v>25</v>
      </c>
      <c r="BA89" s="1"/>
    </row>
    <row r="90" spans="1:53" x14ac:dyDescent="0.25">
      <c r="A90" s="1">
        <v>89</v>
      </c>
      <c r="B90" t="s">
        <v>907</v>
      </c>
      <c r="C90" s="1">
        <f t="shared" si="2"/>
        <v>25</v>
      </c>
      <c r="D90" s="1">
        <f t="shared" si="3"/>
        <v>1</v>
      </c>
      <c r="AJ90" s="1">
        <v>25</v>
      </c>
      <c r="BA90" s="1"/>
    </row>
    <row r="91" spans="1:53" x14ac:dyDescent="0.25">
      <c r="A91" s="1">
        <v>90</v>
      </c>
      <c r="B91" t="s">
        <v>899</v>
      </c>
      <c r="C91" s="1">
        <f t="shared" si="2"/>
        <v>25</v>
      </c>
      <c r="D91" s="1">
        <f t="shared" si="3"/>
        <v>1</v>
      </c>
      <c r="AK91" s="1">
        <v>25</v>
      </c>
      <c r="BA91" s="1"/>
    </row>
    <row r="92" spans="1:53" x14ac:dyDescent="0.25">
      <c r="A92" s="1">
        <v>91</v>
      </c>
      <c r="B92" t="s">
        <v>848</v>
      </c>
      <c r="C92" s="1">
        <f t="shared" si="2"/>
        <v>25</v>
      </c>
      <c r="D92" s="1">
        <f t="shared" si="3"/>
        <v>1</v>
      </c>
      <c r="AT92" s="1">
        <v>25</v>
      </c>
      <c r="BA92" s="1"/>
    </row>
    <row r="93" spans="1:53" x14ac:dyDescent="0.25">
      <c r="A93" s="1">
        <v>92</v>
      </c>
      <c r="B93" t="s">
        <v>832</v>
      </c>
      <c r="C93" s="1">
        <f t="shared" si="2"/>
        <v>25</v>
      </c>
      <c r="D93" s="1">
        <f t="shared" si="3"/>
        <v>2</v>
      </c>
      <c r="AB93" s="1">
        <v>18</v>
      </c>
      <c r="AZ93" s="1">
        <v>7</v>
      </c>
      <c r="BA93" s="1"/>
    </row>
    <row r="94" spans="1:53" x14ac:dyDescent="0.25">
      <c r="A94" s="1">
        <v>93</v>
      </c>
      <c r="B94" t="s">
        <v>819</v>
      </c>
      <c r="C94" s="1">
        <f t="shared" si="2"/>
        <v>25</v>
      </c>
      <c r="D94" s="1">
        <f t="shared" si="3"/>
        <v>1</v>
      </c>
      <c r="AY94" s="1">
        <v>25</v>
      </c>
      <c r="BA94" s="1"/>
    </row>
    <row r="95" spans="1:53" x14ac:dyDescent="0.25">
      <c r="A95" s="1">
        <v>94</v>
      </c>
      <c r="B95" t="s">
        <v>802</v>
      </c>
      <c r="C95" s="1">
        <f t="shared" si="2"/>
        <v>25</v>
      </c>
      <c r="D95" s="1">
        <f t="shared" si="3"/>
        <v>1</v>
      </c>
      <c r="BA95" s="1">
        <v>25</v>
      </c>
    </row>
    <row r="96" spans="1:53" x14ac:dyDescent="0.25">
      <c r="A96" s="1">
        <v>95</v>
      </c>
      <c r="B96" t="s">
        <v>1059</v>
      </c>
      <c r="C96" s="1">
        <f t="shared" si="2"/>
        <v>24</v>
      </c>
      <c r="D96" s="1">
        <f t="shared" si="3"/>
        <v>1</v>
      </c>
      <c r="G96" s="1">
        <v>24</v>
      </c>
      <c r="BA96" s="1"/>
    </row>
    <row r="97" spans="1:53" x14ac:dyDescent="0.25">
      <c r="A97" s="1">
        <v>96</v>
      </c>
      <c r="B97" t="s">
        <v>917</v>
      </c>
      <c r="C97" s="1">
        <f t="shared" si="2"/>
        <v>24</v>
      </c>
      <c r="D97" s="1">
        <f t="shared" si="3"/>
        <v>1</v>
      </c>
      <c r="AI97" s="1">
        <v>24</v>
      </c>
      <c r="BA97" s="1"/>
    </row>
    <row r="98" spans="1:53" x14ac:dyDescent="0.25">
      <c r="A98" s="1">
        <v>97</v>
      </c>
      <c r="B98" t="s">
        <v>841</v>
      </c>
      <c r="C98" s="1">
        <f t="shared" si="2"/>
        <v>24</v>
      </c>
      <c r="D98" s="1">
        <f t="shared" si="3"/>
        <v>1</v>
      </c>
      <c r="AU98" s="1">
        <v>24</v>
      </c>
      <c r="BA98" s="1"/>
    </row>
    <row r="99" spans="1:53" x14ac:dyDescent="0.25">
      <c r="A99" s="1">
        <v>98</v>
      </c>
      <c r="B99" t="s">
        <v>91</v>
      </c>
      <c r="C99" s="1">
        <f t="shared" si="2"/>
        <v>24</v>
      </c>
      <c r="D99" s="1">
        <f t="shared" si="3"/>
        <v>1</v>
      </c>
      <c r="AJ99" s="1">
        <v>24</v>
      </c>
      <c r="BA99" s="1"/>
    </row>
    <row r="100" spans="1:53" x14ac:dyDescent="0.25">
      <c r="A100" s="1">
        <v>99</v>
      </c>
      <c r="B100" t="s">
        <v>974</v>
      </c>
      <c r="C100" s="1">
        <f t="shared" si="2"/>
        <v>24</v>
      </c>
      <c r="D100" s="1">
        <f t="shared" si="3"/>
        <v>2</v>
      </c>
      <c r="U100" s="1">
        <v>18</v>
      </c>
      <c r="V100" s="1">
        <v>6</v>
      </c>
      <c r="BA100" s="1"/>
    </row>
    <row r="101" spans="1:53" x14ac:dyDescent="0.25">
      <c r="A101" s="1">
        <v>100</v>
      </c>
      <c r="B101" t="s">
        <v>914</v>
      </c>
      <c r="C101" s="1">
        <f t="shared" si="2"/>
        <v>24</v>
      </c>
      <c r="D101" s="1">
        <f t="shared" si="3"/>
        <v>1</v>
      </c>
      <c r="AI101" s="1">
        <v>24</v>
      </c>
      <c r="BA101" s="1"/>
    </row>
    <row r="102" spans="1:53" x14ac:dyDescent="0.25">
      <c r="A102" s="1">
        <v>101</v>
      </c>
      <c r="B102" t="s">
        <v>864</v>
      </c>
      <c r="C102" s="1">
        <f t="shared" si="2"/>
        <v>24</v>
      </c>
      <c r="D102" s="1">
        <f t="shared" si="3"/>
        <v>1</v>
      </c>
      <c r="AQ102" s="1">
        <v>24</v>
      </c>
      <c r="BA102" s="1"/>
    </row>
    <row r="103" spans="1:53" x14ac:dyDescent="0.25">
      <c r="A103" s="1">
        <v>102</v>
      </c>
      <c r="B103" t="s">
        <v>1055</v>
      </c>
      <c r="C103" s="1">
        <f t="shared" si="2"/>
        <v>23</v>
      </c>
      <c r="D103" s="1">
        <f t="shared" si="3"/>
        <v>1</v>
      </c>
      <c r="H103" s="1">
        <v>23</v>
      </c>
      <c r="BA103" s="1"/>
    </row>
    <row r="104" spans="1:53" x14ac:dyDescent="0.25">
      <c r="A104" s="1">
        <v>103</v>
      </c>
      <c r="B104" t="s">
        <v>844</v>
      </c>
      <c r="C104" s="1">
        <f t="shared" si="2"/>
        <v>23</v>
      </c>
      <c r="D104" s="1">
        <f t="shared" si="3"/>
        <v>1</v>
      </c>
      <c r="AT104" s="1">
        <v>23</v>
      </c>
      <c r="BA104" s="1"/>
    </row>
    <row r="105" spans="1:53" x14ac:dyDescent="0.25">
      <c r="A105" s="1">
        <v>104</v>
      </c>
      <c r="B105" t="s">
        <v>957</v>
      </c>
      <c r="C105" s="1">
        <f t="shared" si="2"/>
        <v>23</v>
      </c>
      <c r="D105" s="1">
        <f t="shared" si="3"/>
        <v>1</v>
      </c>
      <c r="Z105" s="1">
        <v>23</v>
      </c>
      <c r="BA105" s="1"/>
    </row>
    <row r="106" spans="1:53" x14ac:dyDescent="0.25">
      <c r="A106" s="1">
        <v>105</v>
      </c>
      <c r="B106" t="s">
        <v>834</v>
      </c>
      <c r="C106" s="1">
        <f t="shared" si="2"/>
        <v>23</v>
      </c>
      <c r="D106" s="1">
        <f t="shared" si="3"/>
        <v>1</v>
      </c>
      <c r="AV106" s="1">
        <v>23</v>
      </c>
      <c r="BA106" s="1"/>
    </row>
    <row r="107" spans="1:53" x14ac:dyDescent="0.25">
      <c r="A107" s="1">
        <v>106</v>
      </c>
      <c r="B107" t="s">
        <v>849</v>
      </c>
      <c r="C107" s="1">
        <f t="shared" si="2"/>
        <v>23</v>
      </c>
      <c r="D107" s="1">
        <f t="shared" si="3"/>
        <v>1</v>
      </c>
      <c r="AT107" s="1">
        <v>23</v>
      </c>
      <c r="BA107" s="1"/>
    </row>
    <row r="108" spans="1:53" x14ac:dyDescent="0.25">
      <c r="A108" s="1">
        <v>107</v>
      </c>
      <c r="B108" t="s">
        <v>965</v>
      </c>
      <c r="C108" s="1">
        <f t="shared" si="2"/>
        <v>23</v>
      </c>
      <c r="D108" s="1">
        <f t="shared" si="3"/>
        <v>1</v>
      </c>
      <c r="X108" s="1">
        <v>23</v>
      </c>
      <c r="BA108" s="1"/>
    </row>
    <row r="109" spans="1:53" x14ac:dyDescent="0.25">
      <c r="A109" s="1">
        <v>108</v>
      </c>
      <c r="B109" t="s">
        <v>958</v>
      </c>
      <c r="C109" s="1">
        <f t="shared" si="2"/>
        <v>23</v>
      </c>
      <c r="D109" s="1">
        <f t="shared" si="3"/>
        <v>1</v>
      </c>
      <c r="Z109" s="1">
        <v>23</v>
      </c>
      <c r="BA109" s="1"/>
    </row>
    <row r="110" spans="1:53" x14ac:dyDescent="0.25">
      <c r="A110" s="1">
        <v>109</v>
      </c>
      <c r="B110" t="s">
        <v>234</v>
      </c>
      <c r="C110" s="1">
        <f t="shared" si="2"/>
        <v>23</v>
      </c>
      <c r="D110" s="1">
        <f t="shared" si="3"/>
        <v>1</v>
      </c>
      <c r="AU110" s="1">
        <v>23</v>
      </c>
      <c r="BA110" s="1"/>
    </row>
    <row r="111" spans="1:53" x14ac:dyDescent="0.25">
      <c r="A111" s="1">
        <v>110</v>
      </c>
      <c r="B111" t="s">
        <v>845</v>
      </c>
      <c r="C111" s="1">
        <f t="shared" si="2"/>
        <v>23</v>
      </c>
      <c r="D111" s="1">
        <f t="shared" si="3"/>
        <v>1</v>
      </c>
      <c r="AT111" s="1">
        <v>23</v>
      </c>
      <c r="BA111" s="1"/>
    </row>
    <row r="112" spans="1:53" x14ac:dyDescent="0.25">
      <c r="A112" s="1">
        <v>111</v>
      </c>
      <c r="B112" t="s">
        <v>1075</v>
      </c>
      <c r="C112" s="1">
        <f t="shared" si="2"/>
        <v>22</v>
      </c>
      <c r="D112" s="1">
        <f t="shared" si="3"/>
        <v>1</v>
      </c>
      <c r="E112" s="1">
        <v>22</v>
      </c>
      <c r="BA112" s="1"/>
    </row>
    <row r="113" spans="1:53" x14ac:dyDescent="0.25">
      <c r="A113" s="1">
        <v>112</v>
      </c>
      <c r="B113" t="s">
        <v>1066</v>
      </c>
      <c r="C113" s="1">
        <f t="shared" si="2"/>
        <v>22</v>
      </c>
      <c r="D113" s="1">
        <f t="shared" si="3"/>
        <v>1</v>
      </c>
      <c r="F113" s="1">
        <v>22</v>
      </c>
      <c r="BA113" s="1"/>
    </row>
    <row r="114" spans="1:53" x14ac:dyDescent="0.25">
      <c r="A114" s="1">
        <v>113</v>
      </c>
      <c r="B114" t="s">
        <v>1067</v>
      </c>
      <c r="C114" s="1">
        <f t="shared" si="2"/>
        <v>22</v>
      </c>
      <c r="D114" s="1">
        <f t="shared" si="3"/>
        <v>1</v>
      </c>
      <c r="F114" s="1">
        <v>22</v>
      </c>
      <c r="BA114" s="1"/>
    </row>
    <row r="115" spans="1:53" x14ac:dyDescent="0.25">
      <c r="A115" s="1">
        <v>114</v>
      </c>
      <c r="B115" t="s">
        <v>1053</v>
      </c>
      <c r="C115" s="1">
        <f t="shared" si="2"/>
        <v>22</v>
      </c>
      <c r="D115" s="1">
        <f t="shared" si="3"/>
        <v>1</v>
      </c>
      <c r="H115" s="1">
        <v>22</v>
      </c>
      <c r="BA115" s="1"/>
    </row>
    <row r="116" spans="1:53" x14ac:dyDescent="0.25">
      <c r="A116" s="1">
        <v>115</v>
      </c>
      <c r="B116" t="s">
        <v>298</v>
      </c>
      <c r="C116" s="1">
        <f t="shared" si="2"/>
        <v>22</v>
      </c>
      <c r="D116" s="1">
        <f t="shared" si="3"/>
        <v>1</v>
      </c>
      <c r="O116" s="1">
        <v>22</v>
      </c>
      <c r="BA116" s="1"/>
    </row>
    <row r="117" spans="1:53" x14ac:dyDescent="0.25">
      <c r="A117" s="1">
        <v>116</v>
      </c>
      <c r="B117" s="54" t="s">
        <v>1014</v>
      </c>
      <c r="C117" s="1">
        <f t="shared" si="2"/>
        <v>22</v>
      </c>
      <c r="D117" s="1">
        <f t="shared" si="3"/>
        <v>1</v>
      </c>
      <c r="P117" s="1">
        <v>22</v>
      </c>
      <c r="BA117" s="1"/>
    </row>
    <row r="118" spans="1:53" x14ac:dyDescent="0.25">
      <c r="A118" s="1">
        <v>117</v>
      </c>
      <c r="B118" t="s">
        <v>857</v>
      </c>
      <c r="C118" s="1">
        <f t="shared" si="2"/>
        <v>22</v>
      </c>
      <c r="D118" s="1">
        <f t="shared" si="3"/>
        <v>1</v>
      </c>
      <c r="AR118" s="1">
        <v>22</v>
      </c>
      <c r="BA118" s="1"/>
    </row>
    <row r="119" spans="1:53" x14ac:dyDescent="0.25">
      <c r="A119" s="1">
        <v>118</v>
      </c>
      <c r="B119" t="s">
        <v>86</v>
      </c>
      <c r="C119" s="1">
        <f t="shared" si="2"/>
        <v>22</v>
      </c>
      <c r="D119" s="1">
        <f t="shared" si="3"/>
        <v>1</v>
      </c>
      <c r="AW119" s="1">
        <v>22</v>
      </c>
      <c r="BA119" s="1"/>
    </row>
    <row r="120" spans="1:53" x14ac:dyDescent="0.25">
      <c r="A120" s="1">
        <v>119</v>
      </c>
      <c r="B120" t="s">
        <v>897</v>
      </c>
      <c r="C120" s="1">
        <f t="shared" si="2"/>
        <v>22</v>
      </c>
      <c r="D120" s="1">
        <f t="shared" si="3"/>
        <v>1</v>
      </c>
      <c r="AL120" s="1">
        <v>22</v>
      </c>
      <c r="BA120" s="1"/>
    </row>
    <row r="121" spans="1:53" x14ac:dyDescent="0.25">
      <c r="A121" s="1">
        <v>120</v>
      </c>
      <c r="B121" t="s">
        <v>936</v>
      </c>
      <c r="C121" s="1">
        <f t="shared" si="2"/>
        <v>22</v>
      </c>
      <c r="D121" s="1">
        <f t="shared" si="3"/>
        <v>1</v>
      </c>
      <c r="AF121" s="1">
        <v>22</v>
      </c>
      <c r="BA121" s="1"/>
    </row>
    <row r="122" spans="1:53" x14ac:dyDescent="0.25">
      <c r="A122" s="1">
        <v>121</v>
      </c>
      <c r="B122" t="s">
        <v>1065</v>
      </c>
      <c r="C122" s="1">
        <f t="shared" si="2"/>
        <v>21</v>
      </c>
      <c r="D122" s="1">
        <f t="shared" si="3"/>
        <v>1</v>
      </c>
      <c r="F122" s="1">
        <v>21</v>
      </c>
      <c r="BA122" s="1"/>
    </row>
    <row r="123" spans="1:53" x14ac:dyDescent="0.25">
      <c r="A123" s="1">
        <v>122</v>
      </c>
      <c r="B123" t="s">
        <v>1060</v>
      </c>
      <c r="C123" s="1">
        <f t="shared" si="2"/>
        <v>21</v>
      </c>
      <c r="D123" s="1">
        <f t="shared" si="3"/>
        <v>1</v>
      </c>
      <c r="G123" s="1">
        <v>21</v>
      </c>
      <c r="BA123" s="1"/>
    </row>
    <row r="124" spans="1:53" x14ac:dyDescent="0.25">
      <c r="A124" s="1">
        <v>123</v>
      </c>
      <c r="B124" t="s">
        <v>1061</v>
      </c>
      <c r="C124" s="1">
        <f t="shared" si="2"/>
        <v>21</v>
      </c>
      <c r="D124" s="1">
        <f t="shared" si="3"/>
        <v>1</v>
      </c>
      <c r="G124" s="1">
        <v>21</v>
      </c>
      <c r="BA124" s="1"/>
    </row>
    <row r="125" spans="1:53" x14ac:dyDescent="0.25">
      <c r="A125" s="1">
        <v>124</v>
      </c>
      <c r="B125" t="s">
        <v>1035</v>
      </c>
      <c r="C125" s="1">
        <f t="shared" si="2"/>
        <v>21</v>
      </c>
      <c r="D125" s="1">
        <f t="shared" si="3"/>
        <v>1</v>
      </c>
      <c r="K125" s="1">
        <v>21</v>
      </c>
      <c r="BA125" s="1"/>
    </row>
    <row r="126" spans="1:53" x14ac:dyDescent="0.25">
      <c r="A126" s="1">
        <v>125</v>
      </c>
      <c r="B126" t="s">
        <v>1027</v>
      </c>
      <c r="C126" s="1">
        <f t="shared" si="2"/>
        <v>21</v>
      </c>
      <c r="D126" s="1">
        <f t="shared" si="3"/>
        <v>1</v>
      </c>
      <c r="M126" s="1">
        <v>21</v>
      </c>
      <c r="BA126" s="1"/>
    </row>
    <row r="127" spans="1:53" x14ac:dyDescent="0.25">
      <c r="A127" s="1">
        <v>126</v>
      </c>
      <c r="B127" t="s">
        <v>876</v>
      </c>
      <c r="C127" s="1">
        <f t="shared" si="2"/>
        <v>21</v>
      </c>
      <c r="D127" s="1">
        <f t="shared" si="3"/>
        <v>1</v>
      </c>
      <c r="AO127" s="1">
        <v>21</v>
      </c>
      <c r="BA127" s="1"/>
    </row>
    <row r="128" spans="1:53" x14ac:dyDescent="0.25">
      <c r="A128" s="1">
        <v>127</v>
      </c>
      <c r="B128" t="s">
        <v>943</v>
      </c>
      <c r="C128" s="1">
        <f t="shared" si="2"/>
        <v>21</v>
      </c>
      <c r="D128" s="1">
        <f t="shared" si="3"/>
        <v>1</v>
      </c>
      <c r="AD128" s="1">
        <v>21</v>
      </c>
      <c r="BA128" s="1"/>
    </row>
    <row r="129" spans="1:53" x14ac:dyDescent="0.25">
      <c r="A129" s="1">
        <v>128</v>
      </c>
      <c r="B129" t="s">
        <v>970</v>
      </c>
      <c r="C129" s="1">
        <f t="shared" si="2"/>
        <v>21</v>
      </c>
      <c r="D129" s="1">
        <f t="shared" si="3"/>
        <v>1</v>
      </c>
      <c r="W129" s="1">
        <v>21</v>
      </c>
      <c r="BA129" s="1"/>
    </row>
    <row r="130" spans="1:53" x14ac:dyDescent="0.25">
      <c r="A130" s="1">
        <v>129</v>
      </c>
      <c r="B130" t="s">
        <v>961</v>
      </c>
      <c r="C130" s="1">
        <f t="shared" ref="C130:C193" si="4">SUM(E130:BA130)</f>
        <v>21</v>
      </c>
      <c r="D130" s="1">
        <f t="shared" ref="D130:D193" si="5">COUNT(E130:BA130)</f>
        <v>1</v>
      </c>
      <c r="Y130" s="1">
        <v>21</v>
      </c>
      <c r="BA130" s="1"/>
    </row>
    <row r="131" spans="1:53" x14ac:dyDescent="0.25">
      <c r="A131" s="1">
        <v>130</v>
      </c>
      <c r="B131" t="s">
        <v>837</v>
      </c>
      <c r="C131" s="1">
        <f t="shared" si="4"/>
        <v>21</v>
      </c>
      <c r="D131" s="1">
        <f t="shared" si="5"/>
        <v>1</v>
      </c>
      <c r="AV131" s="1">
        <v>21</v>
      </c>
      <c r="BA131" s="1"/>
    </row>
    <row r="132" spans="1:53" x14ac:dyDescent="0.25">
      <c r="A132" s="1">
        <v>131</v>
      </c>
      <c r="B132" t="s">
        <v>875</v>
      </c>
      <c r="C132" s="1">
        <f t="shared" si="4"/>
        <v>21</v>
      </c>
      <c r="D132" s="1">
        <f t="shared" si="5"/>
        <v>1</v>
      </c>
      <c r="AO132" s="1">
        <v>21</v>
      </c>
      <c r="BA132" s="1"/>
    </row>
    <row r="133" spans="1:53" x14ac:dyDescent="0.25">
      <c r="A133" s="1">
        <v>132</v>
      </c>
      <c r="B133" t="s">
        <v>959</v>
      </c>
      <c r="C133" s="1">
        <f t="shared" si="4"/>
        <v>21</v>
      </c>
      <c r="D133" s="1">
        <f t="shared" si="5"/>
        <v>1</v>
      </c>
      <c r="Z133" s="1">
        <v>21</v>
      </c>
      <c r="BA133" s="1"/>
    </row>
    <row r="134" spans="1:53" x14ac:dyDescent="0.25">
      <c r="A134" s="1">
        <v>133</v>
      </c>
      <c r="B134" t="s">
        <v>968</v>
      </c>
      <c r="C134" s="1">
        <f t="shared" si="4"/>
        <v>21</v>
      </c>
      <c r="D134" s="1">
        <f t="shared" si="5"/>
        <v>1</v>
      </c>
      <c r="W134" s="1">
        <v>21</v>
      </c>
      <c r="BA134" s="1"/>
    </row>
    <row r="135" spans="1:53" x14ac:dyDescent="0.25">
      <c r="A135" s="1">
        <v>134</v>
      </c>
      <c r="B135" t="s">
        <v>939</v>
      </c>
      <c r="C135" s="1">
        <f t="shared" si="4"/>
        <v>21</v>
      </c>
      <c r="D135" s="1">
        <f t="shared" si="5"/>
        <v>1</v>
      </c>
      <c r="AE135" s="1">
        <v>21</v>
      </c>
      <c r="BA135" s="1"/>
    </row>
    <row r="136" spans="1:53" x14ac:dyDescent="0.25">
      <c r="A136" s="1">
        <v>135</v>
      </c>
      <c r="B136" t="s">
        <v>934</v>
      </c>
      <c r="C136" s="1">
        <f t="shared" si="4"/>
        <v>21</v>
      </c>
      <c r="D136" s="1">
        <f t="shared" si="5"/>
        <v>1</v>
      </c>
      <c r="AF136" s="1">
        <v>21</v>
      </c>
      <c r="BA136" s="1"/>
    </row>
    <row r="137" spans="1:53" x14ac:dyDescent="0.25">
      <c r="A137" s="1">
        <v>136</v>
      </c>
      <c r="B137" t="s">
        <v>755</v>
      </c>
      <c r="C137" s="1">
        <f t="shared" si="4"/>
        <v>21</v>
      </c>
      <c r="D137" s="1">
        <f t="shared" si="5"/>
        <v>1</v>
      </c>
      <c r="AX137" s="1">
        <v>21</v>
      </c>
      <c r="BA137" s="1"/>
    </row>
    <row r="138" spans="1:53" x14ac:dyDescent="0.25">
      <c r="A138" s="1">
        <v>137</v>
      </c>
      <c r="B138" t="s">
        <v>1034</v>
      </c>
      <c r="C138" s="1">
        <f t="shared" si="4"/>
        <v>20</v>
      </c>
      <c r="D138" s="1">
        <f t="shared" si="5"/>
        <v>1</v>
      </c>
      <c r="K138" s="1">
        <v>20</v>
      </c>
      <c r="BA138" s="1"/>
    </row>
    <row r="139" spans="1:53" x14ac:dyDescent="0.25">
      <c r="A139" s="1">
        <v>138</v>
      </c>
      <c r="B139" t="s">
        <v>871</v>
      </c>
      <c r="C139" s="1">
        <f t="shared" si="4"/>
        <v>20</v>
      </c>
      <c r="D139" s="1">
        <f t="shared" si="5"/>
        <v>1</v>
      </c>
      <c r="AP139" s="1">
        <v>20</v>
      </c>
      <c r="BA139" s="1"/>
    </row>
    <row r="140" spans="1:53" x14ac:dyDescent="0.25">
      <c r="A140" s="1">
        <v>139</v>
      </c>
      <c r="B140" t="s">
        <v>945</v>
      </c>
      <c r="C140" s="1">
        <f t="shared" si="4"/>
        <v>20</v>
      </c>
      <c r="D140" s="1">
        <f t="shared" si="5"/>
        <v>1</v>
      </c>
      <c r="AC140" s="1">
        <v>20</v>
      </c>
      <c r="BA140" s="1"/>
    </row>
    <row r="141" spans="1:53" x14ac:dyDescent="0.25">
      <c r="A141" s="1">
        <v>140</v>
      </c>
      <c r="B141" t="s">
        <v>846</v>
      </c>
      <c r="C141" s="1">
        <f t="shared" si="4"/>
        <v>20</v>
      </c>
      <c r="D141" s="1">
        <f t="shared" si="5"/>
        <v>1</v>
      </c>
      <c r="AT141" s="1">
        <v>20</v>
      </c>
      <c r="BA141" s="1"/>
    </row>
    <row r="142" spans="1:53" x14ac:dyDescent="0.25">
      <c r="A142" s="1">
        <v>141</v>
      </c>
      <c r="B142" t="s">
        <v>836</v>
      </c>
      <c r="C142" s="1">
        <f t="shared" si="4"/>
        <v>20</v>
      </c>
      <c r="D142" s="1">
        <f t="shared" si="5"/>
        <v>1</v>
      </c>
      <c r="AV142" s="1">
        <v>20</v>
      </c>
      <c r="BA142" s="1"/>
    </row>
    <row r="143" spans="1:53" x14ac:dyDescent="0.25">
      <c r="A143" s="1">
        <v>142</v>
      </c>
      <c r="B143" t="s">
        <v>829</v>
      </c>
      <c r="C143" s="1">
        <f t="shared" si="4"/>
        <v>20</v>
      </c>
      <c r="D143" s="1">
        <f t="shared" si="5"/>
        <v>1</v>
      </c>
      <c r="AW143" s="1">
        <v>20</v>
      </c>
      <c r="BA143" s="1"/>
    </row>
    <row r="144" spans="1:53" x14ac:dyDescent="0.25">
      <c r="A144" s="1">
        <v>143</v>
      </c>
      <c r="B144" t="s">
        <v>916</v>
      </c>
      <c r="C144" s="1">
        <f t="shared" si="4"/>
        <v>20</v>
      </c>
      <c r="D144" s="1">
        <f t="shared" si="5"/>
        <v>1</v>
      </c>
      <c r="AI144" s="1">
        <v>20</v>
      </c>
      <c r="BA144" s="1"/>
    </row>
    <row r="145" spans="1:53" x14ac:dyDescent="0.25">
      <c r="A145" s="1">
        <v>144</v>
      </c>
      <c r="B145" t="s">
        <v>904</v>
      </c>
      <c r="C145" s="1">
        <f t="shared" si="4"/>
        <v>20</v>
      </c>
      <c r="D145" s="1">
        <f t="shared" si="5"/>
        <v>1</v>
      </c>
      <c r="AJ145" s="1">
        <v>20</v>
      </c>
      <c r="BA145" s="1"/>
    </row>
    <row r="146" spans="1:53" x14ac:dyDescent="0.25">
      <c r="A146" s="1">
        <v>145</v>
      </c>
      <c r="B146" t="s">
        <v>830</v>
      </c>
      <c r="C146" s="1">
        <f t="shared" si="4"/>
        <v>20</v>
      </c>
      <c r="D146" s="1">
        <f t="shared" si="5"/>
        <v>1</v>
      </c>
      <c r="AW146" s="1">
        <v>20</v>
      </c>
      <c r="BA146" s="1"/>
    </row>
    <row r="147" spans="1:53" x14ac:dyDescent="0.25">
      <c r="A147" s="1">
        <v>146</v>
      </c>
      <c r="B147" t="s">
        <v>1076</v>
      </c>
      <c r="C147" s="1">
        <f t="shared" si="4"/>
        <v>19</v>
      </c>
      <c r="D147" s="1">
        <f t="shared" si="5"/>
        <v>1</v>
      </c>
      <c r="E147" s="1">
        <v>19</v>
      </c>
      <c r="BA147" s="1"/>
    </row>
    <row r="148" spans="1:53" x14ac:dyDescent="0.25">
      <c r="A148" s="1">
        <v>147</v>
      </c>
      <c r="B148" t="s">
        <v>1040</v>
      </c>
      <c r="C148" s="1">
        <f t="shared" si="4"/>
        <v>19</v>
      </c>
      <c r="D148" s="1">
        <f t="shared" si="5"/>
        <v>1</v>
      </c>
      <c r="J148" s="1">
        <v>19</v>
      </c>
      <c r="BA148" s="1"/>
    </row>
    <row r="149" spans="1:53" x14ac:dyDescent="0.25">
      <c r="A149" s="1">
        <v>148</v>
      </c>
      <c r="B149" t="s">
        <v>1042</v>
      </c>
      <c r="C149" s="1">
        <f t="shared" si="4"/>
        <v>19</v>
      </c>
      <c r="D149" s="1">
        <f t="shared" si="5"/>
        <v>1</v>
      </c>
      <c r="J149" s="1">
        <v>19</v>
      </c>
      <c r="BA149" s="1"/>
    </row>
    <row r="150" spans="1:53" x14ac:dyDescent="0.25">
      <c r="A150" s="1">
        <v>149</v>
      </c>
      <c r="B150" t="s">
        <v>946</v>
      </c>
      <c r="C150" s="1">
        <f t="shared" si="4"/>
        <v>19</v>
      </c>
      <c r="D150" s="1">
        <f t="shared" si="5"/>
        <v>1</v>
      </c>
      <c r="AC150" s="1">
        <v>19</v>
      </c>
      <c r="BA150" s="1"/>
    </row>
    <row r="151" spans="1:53" x14ac:dyDescent="0.25">
      <c r="A151" s="1">
        <v>150</v>
      </c>
      <c r="B151" t="s">
        <v>1047</v>
      </c>
      <c r="C151" s="1">
        <f t="shared" si="4"/>
        <v>18</v>
      </c>
      <c r="D151" s="1">
        <f t="shared" si="5"/>
        <v>1</v>
      </c>
      <c r="I151" s="1">
        <v>18</v>
      </c>
      <c r="BA151" s="1"/>
    </row>
    <row r="152" spans="1:53" x14ac:dyDescent="0.25">
      <c r="A152" s="1">
        <v>151</v>
      </c>
      <c r="B152" t="s">
        <v>1025</v>
      </c>
      <c r="C152" s="1">
        <f t="shared" si="4"/>
        <v>18</v>
      </c>
      <c r="D152" s="1">
        <f t="shared" si="5"/>
        <v>1</v>
      </c>
      <c r="M152" s="1">
        <v>18</v>
      </c>
      <c r="BA152" s="1"/>
    </row>
    <row r="153" spans="1:53" x14ac:dyDescent="0.25">
      <c r="A153" s="1">
        <v>152</v>
      </c>
      <c r="B153" t="s">
        <v>1019</v>
      </c>
      <c r="C153" s="1">
        <f t="shared" si="4"/>
        <v>18</v>
      </c>
      <c r="D153" s="1">
        <f t="shared" si="5"/>
        <v>1</v>
      </c>
      <c r="N153" s="1">
        <v>18</v>
      </c>
      <c r="BA153" s="1"/>
    </row>
    <row r="154" spans="1:53" x14ac:dyDescent="0.25">
      <c r="A154" s="1">
        <v>153</v>
      </c>
      <c r="B154" t="s">
        <v>1010</v>
      </c>
      <c r="C154" s="1">
        <f t="shared" si="4"/>
        <v>18</v>
      </c>
      <c r="D154" s="1">
        <f t="shared" si="5"/>
        <v>1</v>
      </c>
      <c r="O154" s="1">
        <v>18</v>
      </c>
      <c r="BA154" s="1"/>
    </row>
    <row r="155" spans="1:53" x14ac:dyDescent="0.25">
      <c r="A155" s="1">
        <v>154</v>
      </c>
      <c r="B155" t="s">
        <v>1001</v>
      </c>
      <c r="C155" s="1">
        <f t="shared" si="4"/>
        <v>18</v>
      </c>
      <c r="D155" s="1">
        <f t="shared" si="5"/>
        <v>1</v>
      </c>
      <c r="Q155" s="1">
        <v>18</v>
      </c>
      <c r="BA155" s="1"/>
    </row>
    <row r="156" spans="1:53" x14ac:dyDescent="0.25">
      <c r="A156" s="1">
        <v>155</v>
      </c>
      <c r="B156" t="s">
        <v>977</v>
      </c>
      <c r="C156" s="1">
        <f t="shared" si="4"/>
        <v>18</v>
      </c>
      <c r="D156" s="1">
        <f t="shared" si="5"/>
        <v>1</v>
      </c>
      <c r="U156" s="1">
        <v>18</v>
      </c>
      <c r="BA156" s="1"/>
    </row>
    <row r="157" spans="1:53" x14ac:dyDescent="0.25">
      <c r="A157" s="1">
        <v>156</v>
      </c>
      <c r="B157" t="s">
        <v>929</v>
      </c>
      <c r="C157" s="1">
        <f t="shared" si="4"/>
        <v>18</v>
      </c>
      <c r="D157" s="1">
        <f t="shared" si="5"/>
        <v>1</v>
      </c>
      <c r="AG157" s="1">
        <v>18</v>
      </c>
      <c r="BA157" s="1"/>
    </row>
    <row r="158" spans="1:53" x14ac:dyDescent="0.25">
      <c r="A158" s="1">
        <v>157</v>
      </c>
      <c r="B158" t="s">
        <v>812</v>
      </c>
      <c r="C158" s="1">
        <f t="shared" si="4"/>
        <v>18</v>
      </c>
      <c r="D158" s="1">
        <f t="shared" si="5"/>
        <v>1</v>
      </c>
      <c r="AZ158" s="1">
        <v>18</v>
      </c>
      <c r="BA158" s="1"/>
    </row>
    <row r="159" spans="1:53" x14ac:dyDescent="0.25">
      <c r="A159" s="1">
        <v>158</v>
      </c>
      <c r="B159" t="s">
        <v>960</v>
      </c>
      <c r="C159" s="1">
        <f t="shared" si="4"/>
        <v>18</v>
      </c>
      <c r="D159" s="1">
        <f t="shared" si="5"/>
        <v>1</v>
      </c>
      <c r="Z159" s="1">
        <v>18</v>
      </c>
      <c r="BA159" s="1"/>
    </row>
    <row r="160" spans="1:53" x14ac:dyDescent="0.25">
      <c r="A160" s="1">
        <v>159</v>
      </c>
      <c r="B160" t="s">
        <v>947</v>
      </c>
      <c r="C160" s="1">
        <f t="shared" si="4"/>
        <v>18</v>
      </c>
      <c r="D160" s="1">
        <f t="shared" si="5"/>
        <v>1</v>
      </c>
      <c r="AC160" s="1">
        <v>18</v>
      </c>
      <c r="BA160" s="1"/>
    </row>
    <row r="161" spans="1:53" x14ac:dyDescent="0.25">
      <c r="A161" s="1">
        <v>160</v>
      </c>
      <c r="B161" t="s">
        <v>814</v>
      </c>
      <c r="C161" s="1">
        <f t="shared" si="4"/>
        <v>18</v>
      </c>
      <c r="D161" s="1">
        <f t="shared" si="5"/>
        <v>1</v>
      </c>
      <c r="AZ161" s="1">
        <v>18</v>
      </c>
      <c r="BA161" s="1"/>
    </row>
    <row r="162" spans="1:53" x14ac:dyDescent="0.25">
      <c r="A162" s="1">
        <v>161</v>
      </c>
      <c r="B162" t="s">
        <v>881</v>
      </c>
      <c r="C162" s="1">
        <f t="shared" si="4"/>
        <v>18</v>
      </c>
      <c r="D162" s="1">
        <f t="shared" si="5"/>
        <v>1</v>
      </c>
      <c r="AN162" s="1">
        <v>18</v>
      </c>
      <c r="BA162" s="1"/>
    </row>
    <row r="163" spans="1:53" x14ac:dyDescent="0.25">
      <c r="A163" s="1">
        <v>162</v>
      </c>
      <c r="B163" t="s">
        <v>851</v>
      </c>
      <c r="C163" s="1">
        <f t="shared" si="4"/>
        <v>18</v>
      </c>
      <c r="D163" s="1">
        <f t="shared" si="5"/>
        <v>1</v>
      </c>
      <c r="AS163" s="1">
        <v>18</v>
      </c>
      <c r="BA163" s="1"/>
    </row>
    <row r="164" spans="1:53" x14ac:dyDescent="0.25">
      <c r="A164" s="1">
        <v>163</v>
      </c>
      <c r="B164" t="s">
        <v>927</v>
      </c>
      <c r="C164" s="1">
        <f t="shared" si="4"/>
        <v>18</v>
      </c>
      <c r="D164" s="1">
        <f t="shared" si="5"/>
        <v>1</v>
      </c>
      <c r="AG164" s="1">
        <v>18</v>
      </c>
      <c r="BA164" s="1"/>
    </row>
    <row r="165" spans="1:53" x14ac:dyDescent="0.25">
      <c r="A165" s="1">
        <v>164</v>
      </c>
      <c r="B165" t="s">
        <v>1002</v>
      </c>
      <c r="C165" s="1">
        <f t="shared" si="4"/>
        <v>17</v>
      </c>
      <c r="D165" s="1">
        <f t="shared" si="5"/>
        <v>1</v>
      </c>
      <c r="Q165" s="1">
        <v>17</v>
      </c>
      <c r="BA165" s="1"/>
    </row>
    <row r="166" spans="1:53" x14ac:dyDescent="0.25">
      <c r="A166" s="1">
        <v>165</v>
      </c>
      <c r="B166" t="s">
        <v>997</v>
      </c>
      <c r="C166" s="1">
        <f t="shared" si="4"/>
        <v>17</v>
      </c>
      <c r="D166" s="1">
        <f t="shared" si="5"/>
        <v>1</v>
      </c>
      <c r="R166" s="1">
        <v>17</v>
      </c>
      <c r="BA166" s="1"/>
    </row>
    <row r="167" spans="1:53" x14ac:dyDescent="0.25">
      <c r="A167" s="1">
        <v>166</v>
      </c>
      <c r="B167" t="s">
        <v>995</v>
      </c>
      <c r="C167" s="1">
        <f t="shared" si="4"/>
        <v>17</v>
      </c>
      <c r="D167" s="1">
        <f t="shared" si="5"/>
        <v>1</v>
      </c>
      <c r="R167" s="1">
        <v>17</v>
      </c>
      <c r="BA167" s="1"/>
    </row>
    <row r="168" spans="1:53" x14ac:dyDescent="0.25">
      <c r="A168" s="1">
        <v>167</v>
      </c>
      <c r="B168" t="s">
        <v>808</v>
      </c>
      <c r="C168" s="1">
        <f t="shared" si="4"/>
        <v>17</v>
      </c>
      <c r="D168" s="1">
        <f t="shared" si="5"/>
        <v>1</v>
      </c>
      <c r="BA168" s="1">
        <v>17</v>
      </c>
    </row>
    <row r="169" spans="1:53" x14ac:dyDescent="0.25">
      <c r="A169" s="1">
        <v>168</v>
      </c>
      <c r="B169" s="54" t="s">
        <v>852</v>
      </c>
      <c r="C169" s="1">
        <f t="shared" si="4"/>
        <v>17</v>
      </c>
      <c r="D169" s="1">
        <f t="shared" si="5"/>
        <v>1</v>
      </c>
      <c r="AS169" s="1">
        <v>17</v>
      </c>
      <c r="BA169" s="1"/>
    </row>
    <row r="170" spans="1:53" x14ac:dyDescent="0.25">
      <c r="A170" s="1">
        <v>169</v>
      </c>
      <c r="B170" t="s">
        <v>933</v>
      </c>
      <c r="C170" s="1">
        <f t="shared" si="4"/>
        <v>17</v>
      </c>
      <c r="D170" s="1">
        <f t="shared" si="5"/>
        <v>1</v>
      </c>
      <c r="AF170" s="1">
        <v>17</v>
      </c>
      <c r="BA170" s="1"/>
    </row>
    <row r="171" spans="1:53" x14ac:dyDescent="0.25">
      <c r="A171" s="1">
        <v>170</v>
      </c>
      <c r="B171" t="s">
        <v>831</v>
      </c>
      <c r="C171" s="1">
        <f t="shared" si="4"/>
        <v>17</v>
      </c>
      <c r="D171" s="1">
        <f t="shared" si="5"/>
        <v>1</v>
      </c>
      <c r="AW171" s="1">
        <v>17</v>
      </c>
      <c r="BA171" s="1"/>
    </row>
    <row r="172" spans="1:53" x14ac:dyDescent="0.25">
      <c r="A172" s="1">
        <v>171</v>
      </c>
      <c r="B172" t="s">
        <v>416</v>
      </c>
      <c r="C172" s="1">
        <f t="shared" si="4"/>
        <v>17</v>
      </c>
      <c r="D172" s="1">
        <f t="shared" si="5"/>
        <v>1</v>
      </c>
      <c r="AJ172" s="1">
        <v>17</v>
      </c>
      <c r="BA172" s="1"/>
    </row>
    <row r="173" spans="1:53" x14ac:dyDescent="0.25">
      <c r="A173" s="1">
        <v>172</v>
      </c>
      <c r="B173" t="s">
        <v>984</v>
      </c>
      <c r="C173" s="1">
        <f t="shared" si="4"/>
        <v>17</v>
      </c>
      <c r="D173" s="1">
        <f t="shared" si="5"/>
        <v>1</v>
      </c>
      <c r="T173" s="1">
        <v>17</v>
      </c>
      <c r="BA173" s="1"/>
    </row>
    <row r="174" spans="1:53" x14ac:dyDescent="0.25">
      <c r="A174" s="1">
        <v>173</v>
      </c>
      <c r="B174" t="s">
        <v>909</v>
      </c>
      <c r="C174" s="1">
        <f t="shared" si="4"/>
        <v>17</v>
      </c>
      <c r="D174" s="1">
        <f t="shared" si="5"/>
        <v>1</v>
      </c>
      <c r="AJ174" s="1">
        <v>17</v>
      </c>
      <c r="BA174" s="1"/>
    </row>
    <row r="175" spans="1:53" x14ac:dyDescent="0.25">
      <c r="A175" s="1">
        <v>174</v>
      </c>
      <c r="B175" t="s">
        <v>803</v>
      </c>
      <c r="C175" s="1">
        <f t="shared" si="4"/>
        <v>17</v>
      </c>
      <c r="D175" s="1">
        <f t="shared" si="5"/>
        <v>1</v>
      </c>
      <c r="BA175" s="1">
        <v>17</v>
      </c>
    </row>
    <row r="176" spans="1:53" x14ac:dyDescent="0.25">
      <c r="A176" s="1">
        <v>175</v>
      </c>
      <c r="B176" t="s">
        <v>920</v>
      </c>
      <c r="C176" s="1">
        <f t="shared" si="4"/>
        <v>17</v>
      </c>
      <c r="D176" s="1">
        <f t="shared" si="5"/>
        <v>1</v>
      </c>
      <c r="AH176" s="1">
        <v>17</v>
      </c>
      <c r="BA176" s="1"/>
    </row>
    <row r="177" spans="1:53" x14ac:dyDescent="0.25">
      <c r="A177" s="1">
        <v>176</v>
      </c>
      <c r="B177" t="s">
        <v>987</v>
      </c>
      <c r="C177" s="1">
        <f t="shared" si="4"/>
        <v>17</v>
      </c>
      <c r="D177" s="1">
        <f t="shared" si="5"/>
        <v>1</v>
      </c>
      <c r="T177" s="1">
        <v>17</v>
      </c>
      <c r="BA177" s="1"/>
    </row>
    <row r="178" spans="1:53" x14ac:dyDescent="0.25">
      <c r="A178" s="1">
        <v>177</v>
      </c>
      <c r="B178" t="s">
        <v>847</v>
      </c>
      <c r="C178" s="1">
        <f t="shared" si="4"/>
        <v>17</v>
      </c>
      <c r="D178" s="1">
        <f t="shared" si="5"/>
        <v>1</v>
      </c>
      <c r="AT178" s="1">
        <v>17</v>
      </c>
      <c r="BA178" s="1"/>
    </row>
    <row r="179" spans="1:53" x14ac:dyDescent="0.25">
      <c r="A179" s="1">
        <v>178</v>
      </c>
      <c r="B179" t="s">
        <v>1020</v>
      </c>
      <c r="C179" s="1">
        <f t="shared" si="4"/>
        <v>16</v>
      </c>
      <c r="D179" s="1">
        <f t="shared" si="5"/>
        <v>1</v>
      </c>
      <c r="G179" s="1">
        <v>16</v>
      </c>
      <c r="BA179" s="1"/>
    </row>
    <row r="180" spans="1:53" x14ac:dyDescent="0.25">
      <c r="A180" s="1">
        <v>179</v>
      </c>
      <c r="B180" t="s">
        <v>978</v>
      </c>
      <c r="C180" s="1">
        <f t="shared" si="4"/>
        <v>16</v>
      </c>
      <c r="D180" s="1">
        <f t="shared" si="5"/>
        <v>1</v>
      </c>
      <c r="U180" s="1">
        <v>16</v>
      </c>
      <c r="BA180" s="1"/>
    </row>
    <row r="181" spans="1:53" x14ac:dyDescent="0.25">
      <c r="A181" s="1">
        <v>180</v>
      </c>
      <c r="B181" t="s">
        <v>905</v>
      </c>
      <c r="C181" s="1">
        <f t="shared" si="4"/>
        <v>16</v>
      </c>
      <c r="D181" s="1">
        <f t="shared" si="5"/>
        <v>1</v>
      </c>
      <c r="AJ181" s="1">
        <v>16</v>
      </c>
      <c r="BA181" s="1"/>
    </row>
    <row r="182" spans="1:53" x14ac:dyDescent="0.25">
      <c r="A182" s="1">
        <v>181</v>
      </c>
      <c r="B182" t="s">
        <v>951</v>
      </c>
      <c r="C182" s="1">
        <f t="shared" si="4"/>
        <v>16</v>
      </c>
      <c r="D182" s="1">
        <f t="shared" si="5"/>
        <v>1</v>
      </c>
      <c r="AB182" s="1">
        <v>16</v>
      </c>
      <c r="BA182" s="1"/>
    </row>
    <row r="183" spans="1:53" x14ac:dyDescent="0.25">
      <c r="A183" s="1">
        <v>182</v>
      </c>
      <c r="B183" t="s">
        <v>701</v>
      </c>
      <c r="C183" s="1">
        <f t="shared" si="4"/>
        <v>16</v>
      </c>
      <c r="D183" s="1">
        <f t="shared" si="5"/>
        <v>1</v>
      </c>
      <c r="AN183" s="1">
        <v>16</v>
      </c>
      <c r="BA183" s="1"/>
    </row>
    <row r="184" spans="1:53" x14ac:dyDescent="0.25">
      <c r="A184" s="1">
        <v>183</v>
      </c>
      <c r="B184" t="s">
        <v>868</v>
      </c>
      <c r="C184" s="1">
        <f t="shared" si="4"/>
        <v>16</v>
      </c>
      <c r="D184" s="1">
        <f t="shared" si="5"/>
        <v>1</v>
      </c>
      <c r="AQ184" s="1">
        <v>16</v>
      </c>
      <c r="BA184" s="1"/>
    </row>
    <row r="185" spans="1:53" x14ac:dyDescent="0.25">
      <c r="A185" s="1">
        <v>184</v>
      </c>
      <c r="B185" t="s">
        <v>874</v>
      </c>
      <c r="C185" s="1">
        <f t="shared" si="4"/>
        <v>16</v>
      </c>
      <c r="D185" s="1">
        <f t="shared" si="5"/>
        <v>1</v>
      </c>
      <c r="AO185" s="1">
        <v>16</v>
      </c>
      <c r="BA185" s="1"/>
    </row>
    <row r="186" spans="1:53" x14ac:dyDescent="0.25">
      <c r="A186" s="1">
        <v>185</v>
      </c>
      <c r="B186" t="s">
        <v>207</v>
      </c>
      <c r="C186" s="1">
        <f t="shared" si="4"/>
        <v>16</v>
      </c>
      <c r="D186" s="1">
        <f t="shared" si="5"/>
        <v>1</v>
      </c>
      <c r="AO186" s="1">
        <v>16</v>
      </c>
      <c r="BA186" s="1"/>
    </row>
    <row r="187" spans="1:53" x14ac:dyDescent="0.25">
      <c r="A187" s="1">
        <v>186</v>
      </c>
      <c r="B187" t="s">
        <v>866</v>
      </c>
      <c r="C187" s="1">
        <f t="shared" si="4"/>
        <v>16</v>
      </c>
      <c r="D187" s="1">
        <f t="shared" si="5"/>
        <v>1</v>
      </c>
      <c r="AQ187" s="1">
        <v>16</v>
      </c>
      <c r="BA187" s="1"/>
    </row>
    <row r="188" spans="1:53" x14ac:dyDescent="0.25">
      <c r="A188" s="1">
        <v>187</v>
      </c>
      <c r="B188" t="s">
        <v>92</v>
      </c>
      <c r="C188" s="1">
        <f t="shared" si="4"/>
        <v>15</v>
      </c>
      <c r="D188" s="1">
        <f t="shared" si="5"/>
        <v>1</v>
      </c>
      <c r="L188" s="1">
        <v>15</v>
      </c>
      <c r="BA188" s="1"/>
    </row>
    <row r="189" spans="1:53" x14ac:dyDescent="0.25">
      <c r="A189" s="1">
        <v>188</v>
      </c>
      <c r="B189" t="s">
        <v>1031</v>
      </c>
      <c r="C189" s="1">
        <f t="shared" si="4"/>
        <v>15</v>
      </c>
      <c r="D189" s="1">
        <f t="shared" si="5"/>
        <v>1</v>
      </c>
      <c r="L189" s="1">
        <v>15</v>
      </c>
      <c r="BA189" s="1"/>
    </row>
    <row r="190" spans="1:53" x14ac:dyDescent="0.25">
      <c r="A190" s="1">
        <v>189</v>
      </c>
      <c r="B190" t="s">
        <v>1032</v>
      </c>
      <c r="C190" s="1">
        <f t="shared" si="4"/>
        <v>15</v>
      </c>
      <c r="D190" s="1">
        <f t="shared" si="5"/>
        <v>1</v>
      </c>
      <c r="L190" s="1">
        <v>15</v>
      </c>
      <c r="BA190" s="1"/>
    </row>
    <row r="191" spans="1:53" x14ac:dyDescent="0.25">
      <c r="A191" s="1">
        <v>190</v>
      </c>
      <c r="B191" t="s">
        <v>1028</v>
      </c>
      <c r="C191" s="1">
        <f t="shared" si="4"/>
        <v>15</v>
      </c>
      <c r="D191" s="1">
        <f t="shared" si="5"/>
        <v>1</v>
      </c>
      <c r="M191" s="1">
        <v>15</v>
      </c>
      <c r="BA191" s="1"/>
    </row>
    <row r="192" spans="1:53" x14ac:dyDescent="0.25">
      <c r="A192" s="1">
        <v>191</v>
      </c>
      <c r="B192" t="s">
        <v>1016</v>
      </c>
      <c r="C192" s="1">
        <f t="shared" si="4"/>
        <v>15</v>
      </c>
      <c r="D192" s="1">
        <f t="shared" si="5"/>
        <v>1</v>
      </c>
      <c r="P192" s="1">
        <v>15</v>
      </c>
      <c r="BA192" s="1"/>
    </row>
    <row r="193" spans="1:53" x14ac:dyDescent="0.25">
      <c r="A193" s="1">
        <v>192</v>
      </c>
      <c r="B193" t="s">
        <v>996</v>
      </c>
      <c r="C193" s="1">
        <f t="shared" si="4"/>
        <v>15</v>
      </c>
      <c r="D193" s="1">
        <f t="shared" si="5"/>
        <v>1</v>
      </c>
      <c r="R193" s="1">
        <v>15</v>
      </c>
      <c r="BA193" s="1"/>
    </row>
    <row r="194" spans="1:53" x14ac:dyDescent="0.25">
      <c r="A194" s="1">
        <v>193</v>
      </c>
      <c r="B194" t="s">
        <v>888</v>
      </c>
      <c r="C194" s="1">
        <f t="shared" ref="C194:C261" si="6">SUM(E194:BA194)</f>
        <v>15</v>
      </c>
      <c r="D194" s="1">
        <f t="shared" ref="D194:D257" si="7">COUNT(E194:BA194)</f>
        <v>1</v>
      </c>
      <c r="AM194" s="1">
        <v>15</v>
      </c>
      <c r="BA194" s="1"/>
    </row>
    <row r="195" spans="1:53" x14ac:dyDescent="0.25">
      <c r="A195" s="1">
        <v>194</v>
      </c>
      <c r="B195" t="s">
        <v>879</v>
      </c>
      <c r="C195" s="1">
        <f t="shared" si="6"/>
        <v>15</v>
      </c>
      <c r="D195" s="1">
        <f t="shared" si="7"/>
        <v>1</v>
      </c>
      <c r="AN195" s="1">
        <v>15</v>
      </c>
      <c r="BA195" s="1"/>
    </row>
    <row r="196" spans="1:53" x14ac:dyDescent="0.25">
      <c r="A196" s="1">
        <v>195</v>
      </c>
      <c r="B196" t="s">
        <v>935</v>
      </c>
      <c r="C196" s="1">
        <f t="shared" si="6"/>
        <v>15</v>
      </c>
      <c r="D196" s="1">
        <f t="shared" si="7"/>
        <v>1</v>
      </c>
      <c r="AF196" s="1">
        <v>15</v>
      </c>
      <c r="BA196" s="1"/>
    </row>
    <row r="197" spans="1:53" x14ac:dyDescent="0.25">
      <c r="A197" s="1">
        <v>196</v>
      </c>
      <c r="B197" t="s">
        <v>894</v>
      </c>
      <c r="C197" s="1">
        <f t="shared" si="6"/>
        <v>15</v>
      </c>
      <c r="D197" s="1">
        <f t="shared" si="7"/>
        <v>1</v>
      </c>
      <c r="AL197" s="1">
        <v>15</v>
      </c>
      <c r="BA197" s="1"/>
    </row>
    <row r="198" spans="1:53" x14ac:dyDescent="0.25">
      <c r="A198" s="1">
        <v>197</v>
      </c>
      <c r="B198" t="s">
        <v>937</v>
      </c>
      <c r="C198" s="1">
        <f t="shared" si="6"/>
        <v>15</v>
      </c>
      <c r="D198" s="1">
        <f t="shared" si="7"/>
        <v>1</v>
      </c>
      <c r="AE198" s="1">
        <v>15</v>
      </c>
      <c r="BA198" s="1"/>
    </row>
    <row r="199" spans="1:53" x14ac:dyDescent="0.25">
      <c r="A199" s="1">
        <v>198</v>
      </c>
      <c r="B199" t="s">
        <v>922</v>
      </c>
      <c r="C199" s="1">
        <f t="shared" si="6"/>
        <v>15</v>
      </c>
      <c r="D199" s="1">
        <f t="shared" si="7"/>
        <v>1</v>
      </c>
      <c r="AH199" s="1">
        <v>15</v>
      </c>
      <c r="BA199" s="1"/>
    </row>
    <row r="200" spans="1:53" x14ac:dyDescent="0.25">
      <c r="A200" s="1">
        <v>199</v>
      </c>
      <c r="B200" t="s">
        <v>853</v>
      </c>
      <c r="C200" s="1">
        <f t="shared" si="6"/>
        <v>15</v>
      </c>
      <c r="D200" s="1">
        <f t="shared" si="7"/>
        <v>1</v>
      </c>
      <c r="AS200" s="1">
        <v>15</v>
      </c>
      <c r="BA200" s="1"/>
    </row>
    <row r="201" spans="1:53" x14ac:dyDescent="0.25">
      <c r="A201" s="1">
        <v>200</v>
      </c>
      <c r="B201" t="s">
        <v>938</v>
      </c>
      <c r="C201" s="1">
        <f t="shared" si="6"/>
        <v>15</v>
      </c>
      <c r="D201" s="1">
        <f t="shared" si="7"/>
        <v>1</v>
      </c>
      <c r="AE201" s="1">
        <v>15</v>
      </c>
      <c r="BA201" s="1"/>
    </row>
    <row r="202" spans="1:53" x14ac:dyDescent="0.25">
      <c r="A202" s="1">
        <v>201</v>
      </c>
      <c r="B202" t="s">
        <v>818</v>
      </c>
      <c r="C202" s="1">
        <f t="shared" si="6"/>
        <v>15</v>
      </c>
      <c r="D202" s="1">
        <f t="shared" si="7"/>
        <v>1</v>
      </c>
      <c r="AY202" s="1">
        <v>15</v>
      </c>
      <c r="BA202" s="1"/>
    </row>
    <row r="203" spans="1:53" x14ac:dyDescent="0.25">
      <c r="A203" s="1">
        <v>202</v>
      </c>
      <c r="B203" t="s">
        <v>979</v>
      </c>
      <c r="C203" s="1">
        <f t="shared" si="6"/>
        <v>15</v>
      </c>
      <c r="D203" s="1">
        <f t="shared" si="7"/>
        <v>1</v>
      </c>
      <c r="U203" s="1">
        <v>15</v>
      </c>
      <c r="BA203" s="1"/>
    </row>
    <row r="204" spans="1:53" x14ac:dyDescent="0.25">
      <c r="A204" s="1">
        <v>203</v>
      </c>
      <c r="B204" t="s">
        <v>962</v>
      </c>
      <c r="C204" s="1">
        <f t="shared" si="6"/>
        <v>15</v>
      </c>
      <c r="D204" s="1">
        <f t="shared" si="7"/>
        <v>1</v>
      </c>
      <c r="Y204" s="1">
        <v>15</v>
      </c>
      <c r="BA204" s="1"/>
    </row>
    <row r="205" spans="1:53" x14ac:dyDescent="0.25">
      <c r="A205" s="1">
        <v>204</v>
      </c>
      <c r="B205" t="s">
        <v>1008</v>
      </c>
      <c r="C205" s="1">
        <f t="shared" si="6"/>
        <v>14</v>
      </c>
      <c r="D205" s="1">
        <f t="shared" si="7"/>
        <v>1</v>
      </c>
      <c r="O205" s="1">
        <v>14</v>
      </c>
      <c r="BA205" s="1"/>
    </row>
    <row r="206" spans="1:53" x14ac:dyDescent="0.25">
      <c r="A206" s="1">
        <v>205</v>
      </c>
      <c r="B206" s="54" t="s">
        <v>1013</v>
      </c>
      <c r="C206" s="1">
        <f t="shared" si="6"/>
        <v>14</v>
      </c>
      <c r="D206" s="1">
        <f t="shared" si="7"/>
        <v>1</v>
      </c>
      <c r="P206" s="1">
        <v>14</v>
      </c>
      <c r="BA206" s="1"/>
    </row>
    <row r="207" spans="1:53" x14ac:dyDescent="0.25">
      <c r="A207" s="1">
        <v>206</v>
      </c>
      <c r="B207" t="s">
        <v>912</v>
      </c>
      <c r="C207" s="1">
        <f t="shared" si="6"/>
        <v>14</v>
      </c>
      <c r="D207" s="1">
        <f t="shared" si="7"/>
        <v>1</v>
      </c>
      <c r="AI207" s="1">
        <v>14</v>
      </c>
      <c r="BA207" s="1"/>
    </row>
    <row r="208" spans="1:53" x14ac:dyDescent="0.25">
      <c r="A208" s="1">
        <v>207</v>
      </c>
      <c r="B208" t="s">
        <v>835</v>
      </c>
      <c r="C208" s="1">
        <f t="shared" si="6"/>
        <v>14</v>
      </c>
      <c r="D208" s="1">
        <f t="shared" si="7"/>
        <v>1</v>
      </c>
      <c r="AV208" s="1">
        <v>14</v>
      </c>
      <c r="BA208" s="1"/>
    </row>
    <row r="209" spans="1:53" x14ac:dyDescent="0.25">
      <c r="A209" s="1">
        <v>208</v>
      </c>
      <c r="B209" t="s">
        <v>882</v>
      </c>
      <c r="C209" s="1">
        <f t="shared" si="6"/>
        <v>14</v>
      </c>
      <c r="D209" s="1">
        <f t="shared" si="7"/>
        <v>1</v>
      </c>
      <c r="AN209" s="1">
        <v>14</v>
      </c>
      <c r="BA209" s="1"/>
    </row>
    <row r="210" spans="1:53" x14ac:dyDescent="0.25">
      <c r="A210" s="1">
        <v>209</v>
      </c>
      <c r="B210" t="s">
        <v>842</v>
      </c>
      <c r="C210" s="1">
        <f t="shared" si="6"/>
        <v>14</v>
      </c>
      <c r="D210" s="1">
        <f t="shared" si="7"/>
        <v>1</v>
      </c>
      <c r="AU210" s="1">
        <v>14</v>
      </c>
      <c r="BA210" s="1"/>
    </row>
    <row r="211" spans="1:53" x14ac:dyDescent="0.25">
      <c r="A211" s="1">
        <v>210</v>
      </c>
      <c r="B211" t="s">
        <v>821</v>
      </c>
      <c r="C211" s="1">
        <f t="shared" si="6"/>
        <v>14</v>
      </c>
      <c r="D211" s="1">
        <f t="shared" si="7"/>
        <v>1</v>
      </c>
      <c r="AY211" s="1">
        <v>14</v>
      </c>
      <c r="BA211" s="1"/>
    </row>
    <row r="212" spans="1:53" x14ac:dyDescent="0.25">
      <c r="A212" s="1">
        <v>211</v>
      </c>
      <c r="B212" t="s">
        <v>887</v>
      </c>
      <c r="C212" s="1">
        <f t="shared" si="6"/>
        <v>14</v>
      </c>
      <c r="D212" s="1">
        <f t="shared" si="7"/>
        <v>1</v>
      </c>
      <c r="AM212" s="1">
        <v>14</v>
      </c>
      <c r="BA212" s="1"/>
    </row>
    <row r="213" spans="1:53" x14ac:dyDescent="0.25">
      <c r="A213" s="1">
        <v>212</v>
      </c>
      <c r="B213" t="s">
        <v>913</v>
      </c>
      <c r="C213" s="1">
        <f t="shared" si="6"/>
        <v>14</v>
      </c>
      <c r="D213" s="1">
        <f t="shared" si="7"/>
        <v>1</v>
      </c>
      <c r="AI213" s="1">
        <v>14</v>
      </c>
      <c r="BA213" s="1"/>
    </row>
    <row r="214" spans="1:53" x14ac:dyDescent="0.25">
      <c r="A214" s="1">
        <v>213</v>
      </c>
      <c r="B214" t="s">
        <v>1049</v>
      </c>
      <c r="C214" s="1">
        <f t="shared" si="6"/>
        <v>13</v>
      </c>
      <c r="D214" s="1">
        <f t="shared" si="7"/>
        <v>1</v>
      </c>
      <c r="I214" s="1">
        <v>13</v>
      </c>
      <c r="BA214" s="1"/>
    </row>
    <row r="215" spans="1:53" x14ac:dyDescent="0.25">
      <c r="A215" s="1">
        <v>214</v>
      </c>
      <c r="B215" t="s">
        <v>1036</v>
      </c>
      <c r="C215" s="1">
        <f t="shared" si="6"/>
        <v>13</v>
      </c>
      <c r="D215" s="1">
        <f t="shared" si="7"/>
        <v>1</v>
      </c>
      <c r="K215" s="1">
        <v>13</v>
      </c>
      <c r="BA215" s="1"/>
    </row>
    <row r="216" spans="1:53" x14ac:dyDescent="0.25">
      <c r="A216" s="1">
        <v>215</v>
      </c>
      <c r="B216" t="s">
        <v>1011</v>
      </c>
      <c r="C216" s="1">
        <f t="shared" si="6"/>
        <v>13</v>
      </c>
      <c r="D216" s="1">
        <f t="shared" si="7"/>
        <v>1</v>
      </c>
      <c r="P216" s="1">
        <v>13</v>
      </c>
      <c r="BA216" s="1"/>
    </row>
    <row r="217" spans="1:53" x14ac:dyDescent="0.25">
      <c r="A217" s="1">
        <v>216</v>
      </c>
      <c r="B217" t="s">
        <v>950</v>
      </c>
      <c r="C217" s="1">
        <f t="shared" si="6"/>
        <v>13</v>
      </c>
      <c r="D217" s="1">
        <f t="shared" si="7"/>
        <v>1</v>
      </c>
      <c r="AB217" s="1">
        <v>13</v>
      </c>
      <c r="BA217" s="1"/>
    </row>
    <row r="218" spans="1:53" x14ac:dyDescent="0.25">
      <c r="A218" s="1">
        <v>217</v>
      </c>
      <c r="B218" t="s">
        <v>873</v>
      </c>
      <c r="C218" s="1">
        <f t="shared" si="6"/>
        <v>13</v>
      </c>
      <c r="D218" s="1">
        <f t="shared" si="7"/>
        <v>1</v>
      </c>
      <c r="AO218" s="1">
        <v>13</v>
      </c>
      <c r="BA218" s="1"/>
    </row>
    <row r="219" spans="1:53" x14ac:dyDescent="0.25">
      <c r="A219" s="1">
        <v>218</v>
      </c>
      <c r="B219" t="s">
        <v>889</v>
      </c>
      <c r="C219" s="1">
        <f t="shared" si="6"/>
        <v>13</v>
      </c>
      <c r="D219" s="1">
        <f t="shared" si="7"/>
        <v>1</v>
      </c>
      <c r="AM219" s="1">
        <v>13</v>
      </c>
      <c r="BA219" s="1"/>
    </row>
    <row r="220" spans="1:53" x14ac:dyDescent="0.25">
      <c r="A220" s="1">
        <v>219</v>
      </c>
      <c r="B220" t="s">
        <v>923</v>
      </c>
      <c r="C220" s="1">
        <f t="shared" si="6"/>
        <v>13</v>
      </c>
      <c r="D220" s="1">
        <f t="shared" si="7"/>
        <v>1</v>
      </c>
      <c r="AH220" s="1">
        <v>13</v>
      </c>
      <c r="BA220" s="1"/>
    </row>
    <row r="221" spans="1:53" x14ac:dyDescent="0.25">
      <c r="A221" s="1">
        <v>220</v>
      </c>
      <c r="B221" t="s">
        <v>892</v>
      </c>
      <c r="C221" s="1">
        <f t="shared" si="6"/>
        <v>13</v>
      </c>
      <c r="D221" s="1">
        <f t="shared" si="7"/>
        <v>1</v>
      </c>
      <c r="AL221" s="1">
        <v>13</v>
      </c>
      <c r="BA221" s="1"/>
    </row>
    <row r="222" spans="1:53" x14ac:dyDescent="0.25">
      <c r="A222" s="1">
        <v>221</v>
      </c>
      <c r="B222" t="s">
        <v>622</v>
      </c>
      <c r="C222" s="1">
        <f t="shared" si="6"/>
        <v>13</v>
      </c>
      <c r="D222" s="1">
        <f t="shared" si="7"/>
        <v>1</v>
      </c>
      <c r="AK222" s="1">
        <v>13</v>
      </c>
      <c r="BA222" s="1"/>
    </row>
    <row r="223" spans="1:53" x14ac:dyDescent="0.25">
      <c r="A223" s="1">
        <v>222</v>
      </c>
      <c r="B223" t="s">
        <v>800</v>
      </c>
      <c r="C223" s="1">
        <f t="shared" si="6"/>
        <v>13</v>
      </c>
      <c r="D223" s="1">
        <f t="shared" si="7"/>
        <v>1</v>
      </c>
      <c r="BA223" s="1">
        <v>13</v>
      </c>
    </row>
    <row r="224" spans="1:53" x14ac:dyDescent="0.25">
      <c r="A224" s="1">
        <v>223</v>
      </c>
      <c r="B224" t="s">
        <v>820</v>
      </c>
      <c r="C224" s="1">
        <f t="shared" si="6"/>
        <v>13</v>
      </c>
      <c r="D224" s="1">
        <f t="shared" si="7"/>
        <v>1</v>
      </c>
      <c r="AY224" s="1">
        <v>13</v>
      </c>
      <c r="BA224" s="1"/>
    </row>
    <row r="225" spans="1:53" x14ac:dyDescent="0.25">
      <c r="A225" s="1">
        <v>224</v>
      </c>
      <c r="B225" t="s">
        <v>921</v>
      </c>
      <c r="C225" s="1">
        <f t="shared" si="6"/>
        <v>13</v>
      </c>
      <c r="D225" s="1">
        <f t="shared" si="7"/>
        <v>1</v>
      </c>
      <c r="AH225" s="1">
        <v>13</v>
      </c>
      <c r="BA225" s="1"/>
    </row>
    <row r="226" spans="1:53" x14ac:dyDescent="0.25">
      <c r="A226" s="1">
        <v>225</v>
      </c>
      <c r="B226" t="s">
        <v>940</v>
      </c>
      <c r="C226" s="1">
        <f t="shared" si="6"/>
        <v>13</v>
      </c>
      <c r="D226" s="1">
        <f t="shared" si="7"/>
        <v>1</v>
      </c>
      <c r="AE226" s="1">
        <v>13</v>
      </c>
      <c r="BA226" s="1"/>
    </row>
    <row r="227" spans="1:53" x14ac:dyDescent="0.25">
      <c r="A227" s="1">
        <v>226</v>
      </c>
      <c r="B227" t="s">
        <v>1037</v>
      </c>
      <c r="C227" s="1">
        <f t="shared" si="6"/>
        <v>12</v>
      </c>
      <c r="D227" s="1">
        <f t="shared" si="7"/>
        <v>1</v>
      </c>
      <c r="K227" s="1">
        <v>12</v>
      </c>
      <c r="BA227" s="1"/>
    </row>
    <row r="228" spans="1:53" x14ac:dyDescent="0.25">
      <c r="A228" s="1">
        <v>227</v>
      </c>
      <c r="B228" t="s">
        <v>975</v>
      </c>
      <c r="C228" s="1">
        <f t="shared" si="6"/>
        <v>12</v>
      </c>
      <c r="D228" s="1">
        <f t="shared" si="7"/>
        <v>1</v>
      </c>
      <c r="V228" s="1">
        <v>12</v>
      </c>
      <c r="BA228" s="1"/>
    </row>
    <row r="229" spans="1:53" x14ac:dyDescent="0.25">
      <c r="A229" s="1">
        <v>228</v>
      </c>
      <c r="B229" t="s">
        <v>930</v>
      </c>
      <c r="C229" s="1">
        <f t="shared" si="6"/>
        <v>12</v>
      </c>
      <c r="D229" s="1">
        <f t="shared" si="7"/>
        <v>1</v>
      </c>
      <c r="AG229" s="1">
        <v>12</v>
      </c>
      <c r="BA229" s="1"/>
    </row>
    <row r="230" spans="1:53" x14ac:dyDescent="0.25">
      <c r="A230" s="1">
        <v>229</v>
      </c>
      <c r="B230" t="s">
        <v>1050</v>
      </c>
      <c r="C230" s="1">
        <f t="shared" si="6"/>
        <v>11</v>
      </c>
      <c r="D230" s="1">
        <f t="shared" si="7"/>
        <v>1</v>
      </c>
      <c r="I230" s="1">
        <v>11</v>
      </c>
      <c r="BA230" s="1"/>
    </row>
    <row r="231" spans="1:53" x14ac:dyDescent="0.25">
      <c r="A231" s="1">
        <v>230</v>
      </c>
      <c r="B231" t="s">
        <v>1021</v>
      </c>
      <c r="C231" s="1">
        <f t="shared" si="6"/>
        <v>11</v>
      </c>
      <c r="D231" s="1">
        <f t="shared" si="7"/>
        <v>1</v>
      </c>
      <c r="N231" s="1">
        <v>11</v>
      </c>
      <c r="BA231" s="1"/>
    </row>
    <row r="232" spans="1:53" x14ac:dyDescent="0.25">
      <c r="A232" s="1">
        <v>231</v>
      </c>
      <c r="B232" s="54" t="s">
        <v>1015</v>
      </c>
      <c r="C232" s="1">
        <f t="shared" si="6"/>
        <v>11</v>
      </c>
      <c r="D232" s="1">
        <f t="shared" si="7"/>
        <v>1</v>
      </c>
      <c r="P232" s="1">
        <v>11</v>
      </c>
      <c r="BA232" s="1"/>
    </row>
    <row r="233" spans="1:53" x14ac:dyDescent="0.25">
      <c r="A233" s="1">
        <v>232</v>
      </c>
      <c r="B233" t="s">
        <v>919</v>
      </c>
      <c r="C233" s="1">
        <f t="shared" si="6"/>
        <v>11</v>
      </c>
      <c r="D233" s="1">
        <f t="shared" si="7"/>
        <v>1</v>
      </c>
      <c r="AH233" s="1">
        <v>11</v>
      </c>
      <c r="BA233" s="1"/>
    </row>
    <row r="234" spans="1:53" x14ac:dyDescent="0.25">
      <c r="A234" s="1">
        <v>233</v>
      </c>
      <c r="B234" t="s">
        <v>985</v>
      </c>
      <c r="C234" s="1">
        <f t="shared" si="6"/>
        <v>11</v>
      </c>
      <c r="D234" s="1">
        <f t="shared" si="7"/>
        <v>1</v>
      </c>
      <c r="T234" s="1">
        <v>11</v>
      </c>
      <c r="BA234" s="1"/>
    </row>
    <row r="235" spans="1:53" x14ac:dyDescent="0.25">
      <c r="A235" s="1">
        <v>234</v>
      </c>
      <c r="B235" t="s">
        <v>980</v>
      </c>
      <c r="C235" s="1">
        <f t="shared" si="6"/>
        <v>11</v>
      </c>
      <c r="D235" s="1">
        <f t="shared" si="7"/>
        <v>1</v>
      </c>
      <c r="U235" s="1">
        <v>11</v>
      </c>
      <c r="BA235" s="1"/>
    </row>
    <row r="236" spans="1:53" x14ac:dyDescent="0.25">
      <c r="A236" s="1">
        <v>235</v>
      </c>
      <c r="B236" t="s">
        <v>886</v>
      </c>
      <c r="C236" s="1">
        <f t="shared" si="6"/>
        <v>11</v>
      </c>
      <c r="D236" s="1">
        <f t="shared" si="7"/>
        <v>1</v>
      </c>
      <c r="AM236" s="1">
        <v>11</v>
      </c>
      <c r="BA236" s="1"/>
    </row>
    <row r="237" spans="1:53" x14ac:dyDescent="0.25">
      <c r="A237" s="1">
        <v>236</v>
      </c>
      <c r="B237" t="s">
        <v>900</v>
      </c>
      <c r="C237" s="1">
        <f t="shared" si="6"/>
        <v>11</v>
      </c>
      <c r="D237" s="1">
        <f t="shared" si="7"/>
        <v>1</v>
      </c>
      <c r="AK237" s="1">
        <v>11</v>
      </c>
      <c r="BA237" s="1"/>
    </row>
    <row r="238" spans="1:53" x14ac:dyDescent="0.25">
      <c r="A238" s="1">
        <v>237</v>
      </c>
      <c r="B238" t="s">
        <v>986</v>
      </c>
      <c r="C238" s="1">
        <f t="shared" si="6"/>
        <v>11</v>
      </c>
      <c r="D238" s="1">
        <f t="shared" si="7"/>
        <v>1</v>
      </c>
      <c r="T238" s="1">
        <v>11</v>
      </c>
      <c r="BA238" s="1"/>
    </row>
    <row r="239" spans="1:53" x14ac:dyDescent="0.25">
      <c r="A239" s="1">
        <v>238</v>
      </c>
      <c r="B239" t="s">
        <v>1046</v>
      </c>
      <c r="C239" s="1">
        <f t="shared" si="6"/>
        <v>10</v>
      </c>
      <c r="D239" s="1">
        <f t="shared" si="7"/>
        <v>1</v>
      </c>
      <c r="I239" s="1">
        <v>10</v>
      </c>
      <c r="BA239" s="1"/>
    </row>
    <row r="240" spans="1:53" x14ac:dyDescent="0.25">
      <c r="A240" s="1">
        <v>239</v>
      </c>
      <c r="B240" t="s">
        <v>1020</v>
      </c>
      <c r="C240" s="1">
        <f t="shared" si="6"/>
        <v>10</v>
      </c>
      <c r="D240" s="1">
        <f t="shared" si="7"/>
        <v>1</v>
      </c>
      <c r="N240" s="1">
        <v>10</v>
      </c>
      <c r="BA240" s="1"/>
    </row>
    <row r="241" spans="1:53" x14ac:dyDescent="0.25">
      <c r="A241" s="1">
        <v>240</v>
      </c>
      <c r="B241" t="s">
        <v>878</v>
      </c>
      <c r="C241" s="1">
        <f t="shared" si="6"/>
        <v>10</v>
      </c>
      <c r="D241" s="1">
        <f t="shared" si="7"/>
        <v>1</v>
      </c>
      <c r="AN241" s="1">
        <v>10</v>
      </c>
      <c r="BA241" s="1"/>
    </row>
    <row r="242" spans="1:53" x14ac:dyDescent="0.25">
      <c r="A242" s="1">
        <v>241</v>
      </c>
      <c r="B242" t="s">
        <v>1026</v>
      </c>
      <c r="C242" s="1">
        <f t="shared" si="6"/>
        <v>9</v>
      </c>
      <c r="D242" s="1">
        <f t="shared" si="7"/>
        <v>1</v>
      </c>
      <c r="M242" s="1">
        <v>9</v>
      </c>
      <c r="BA242" s="1"/>
    </row>
    <row r="243" spans="1:53" x14ac:dyDescent="0.25">
      <c r="A243" s="1">
        <v>242</v>
      </c>
      <c r="B243" t="s">
        <v>901</v>
      </c>
      <c r="C243" s="1">
        <f t="shared" si="6"/>
        <v>9</v>
      </c>
      <c r="D243" s="1">
        <f t="shared" si="7"/>
        <v>1</v>
      </c>
      <c r="AK243" s="1">
        <v>9</v>
      </c>
      <c r="BA243" s="1"/>
    </row>
    <row r="244" spans="1:53" x14ac:dyDescent="0.25">
      <c r="A244" s="1">
        <v>243</v>
      </c>
      <c r="B244" t="s">
        <v>924</v>
      </c>
      <c r="C244" s="1">
        <f t="shared" si="6"/>
        <v>9</v>
      </c>
      <c r="D244" s="1">
        <f t="shared" si="7"/>
        <v>1</v>
      </c>
      <c r="AH244" s="1">
        <v>9</v>
      </c>
      <c r="BA244" s="1"/>
    </row>
    <row r="245" spans="1:53" x14ac:dyDescent="0.25">
      <c r="A245" s="1">
        <v>244</v>
      </c>
      <c r="B245" t="s">
        <v>981</v>
      </c>
      <c r="C245" s="1">
        <f t="shared" si="6"/>
        <v>9</v>
      </c>
      <c r="D245" s="1">
        <f t="shared" si="7"/>
        <v>1</v>
      </c>
      <c r="U245" s="1">
        <v>9</v>
      </c>
      <c r="BA245" s="1"/>
    </row>
    <row r="246" spans="1:53" x14ac:dyDescent="0.25">
      <c r="A246" s="1">
        <v>245</v>
      </c>
      <c r="B246" t="s">
        <v>827</v>
      </c>
      <c r="C246" s="1">
        <f t="shared" si="6"/>
        <v>9</v>
      </c>
      <c r="D246" s="1">
        <f t="shared" si="7"/>
        <v>1</v>
      </c>
      <c r="AX246" s="1">
        <v>9</v>
      </c>
      <c r="BA246" s="1"/>
    </row>
    <row r="247" spans="1:53" x14ac:dyDescent="0.25">
      <c r="A247" s="1">
        <v>246</v>
      </c>
      <c r="B247" t="s">
        <v>969</v>
      </c>
      <c r="C247" s="1">
        <f t="shared" si="6"/>
        <v>9</v>
      </c>
      <c r="D247" s="1">
        <f t="shared" si="7"/>
        <v>1</v>
      </c>
      <c r="W247" s="1">
        <v>9</v>
      </c>
      <c r="BA247" s="1"/>
    </row>
    <row r="248" spans="1:53" x14ac:dyDescent="0.25">
      <c r="A248" s="1">
        <v>247</v>
      </c>
      <c r="B248" t="s">
        <v>826</v>
      </c>
      <c r="C248" s="1">
        <f t="shared" si="6"/>
        <v>8</v>
      </c>
      <c r="D248" s="1">
        <f t="shared" si="7"/>
        <v>1</v>
      </c>
      <c r="AX248" s="1">
        <v>8</v>
      </c>
      <c r="BA248" s="1"/>
    </row>
    <row r="249" spans="1:53" x14ac:dyDescent="0.25">
      <c r="A249" s="1">
        <v>248</v>
      </c>
      <c r="B249" t="s">
        <v>1048</v>
      </c>
      <c r="C249" s="1">
        <f t="shared" si="6"/>
        <v>7</v>
      </c>
      <c r="D249" s="1">
        <f t="shared" si="7"/>
        <v>1</v>
      </c>
      <c r="I249" s="1">
        <v>7</v>
      </c>
      <c r="BA249" s="1"/>
    </row>
    <row r="250" spans="1:53" x14ac:dyDescent="0.25">
      <c r="A250" s="1">
        <v>249</v>
      </c>
      <c r="B250" t="s">
        <v>1022</v>
      </c>
      <c r="C250" s="1">
        <f t="shared" si="6"/>
        <v>7</v>
      </c>
      <c r="D250" s="1">
        <f t="shared" si="7"/>
        <v>1</v>
      </c>
      <c r="N250" s="1">
        <v>7</v>
      </c>
      <c r="BA250" s="1"/>
    </row>
    <row r="251" spans="1:53" x14ac:dyDescent="0.25">
      <c r="A251" s="1">
        <v>250</v>
      </c>
      <c r="B251" t="s">
        <v>902</v>
      </c>
      <c r="C251" s="1">
        <f t="shared" si="6"/>
        <v>7</v>
      </c>
      <c r="D251" s="1">
        <f t="shared" si="7"/>
        <v>1</v>
      </c>
      <c r="AK251" s="1">
        <v>7</v>
      </c>
      <c r="BA251" s="1"/>
    </row>
    <row r="252" spans="1:53" x14ac:dyDescent="0.25">
      <c r="A252" s="1">
        <v>251</v>
      </c>
      <c r="B252" t="s">
        <v>988</v>
      </c>
      <c r="C252" s="1">
        <f t="shared" si="6"/>
        <v>7</v>
      </c>
      <c r="D252" s="1">
        <f t="shared" si="7"/>
        <v>1</v>
      </c>
      <c r="T252" s="1">
        <v>7</v>
      </c>
      <c r="BA252" s="1"/>
    </row>
    <row r="253" spans="1:53" x14ac:dyDescent="0.25">
      <c r="A253" s="1">
        <v>252</v>
      </c>
      <c r="B253" t="s">
        <v>880</v>
      </c>
      <c r="C253" s="1">
        <f t="shared" si="6"/>
        <v>6</v>
      </c>
      <c r="D253" s="1">
        <f t="shared" si="7"/>
        <v>1</v>
      </c>
      <c r="AN253" s="1">
        <v>6</v>
      </c>
      <c r="BA253" s="1"/>
    </row>
    <row r="254" spans="1:53" x14ac:dyDescent="0.25">
      <c r="A254" s="1">
        <v>253</v>
      </c>
      <c r="B254" t="s">
        <v>1051</v>
      </c>
      <c r="C254" s="1">
        <f t="shared" si="6"/>
        <v>5</v>
      </c>
      <c r="D254" s="1">
        <f t="shared" si="7"/>
        <v>1</v>
      </c>
      <c r="I254" s="1">
        <v>5</v>
      </c>
      <c r="BA254" s="1"/>
    </row>
    <row r="255" spans="1:53" x14ac:dyDescent="0.25">
      <c r="A255" s="1">
        <v>254</v>
      </c>
      <c r="B255" t="s">
        <v>983</v>
      </c>
      <c r="C255" s="1">
        <f t="shared" si="6"/>
        <v>5</v>
      </c>
      <c r="D255" s="1">
        <f t="shared" si="7"/>
        <v>1</v>
      </c>
      <c r="T255" s="1">
        <v>5</v>
      </c>
      <c r="BA255" s="1"/>
    </row>
    <row r="256" spans="1:53" x14ac:dyDescent="0.25">
      <c r="A256" s="1">
        <v>255</v>
      </c>
      <c r="B256" t="s">
        <v>883</v>
      </c>
      <c r="C256" s="1">
        <f t="shared" si="6"/>
        <v>5</v>
      </c>
      <c r="D256" s="1">
        <f t="shared" si="7"/>
        <v>1</v>
      </c>
      <c r="AN256" s="1">
        <v>5</v>
      </c>
      <c r="BA256" s="1"/>
    </row>
    <row r="257" spans="1:53" x14ac:dyDescent="0.25">
      <c r="A257" s="1">
        <v>256</v>
      </c>
      <c r="B257" t="s">
        <v>1077</v>
      </c>
      <c r="C257" s="1">
        <f t="shared" si="6"/>
        <v>4</v>
      </c>
      <c r="D257" s="1">
        <f t="shared" si="7"/>
        <v>1</v>
      </c>
      <c r="E257" s="1">
        <v>4</v>
      </c>
      <c r="BA257" s="1"/>
    </row>
    <row r="258" spans="1:53" x14ac:dyDescent="0.25">
      <c r="A258" s="1">
        <v>257</v>
      </c>
      <c r="B258" t="s">
        <v>1078</v>
      </c>
      <c r="C258" s="1">
        <f t="shared" si="6"/>
        <v>4</v>
      </c>
      <c r="D258" s="1">
        <f t="shared" ref="D258:D261" si="8">COUNT(E258:BA258)</f>
        <v>1</v>
      </c>
      <c r="E258" s="1">
        <v>4</v>
      </c>
      <c r="BA258" s="1"/>
    </row>
    <row r="259" spans="1:53" x14ac:dyDescent="0.25">
      <c r="A259" s="1">
        <v>258</v>
      </c>
      <c r="B259" t="s">
        <v>908</v>
      </c>
      <c r="C259" s="1">
        <f t="shared" si="6"/>
        <v>4</v>
      </c>
      <c r="D259" s="1">
        <f t="shared" si="8"/>
        <v>1</v>
      </c>
      <c r="AJ259" s="1">
        <v>4</v>
      </c>
      <c r="BA259" s="1"/>
    </row>
    <row r="260" spans="1:53" x14ac:dyDescent="0.25">
      <c r="A260" s="1">
        <v>259</v>
      </c>
      <c r="B260" t="s">
        <v>1041</v>
      </c>
      <c r="C260" s="1">
        <f t="shared" si="6"/>
        <v>3</v>
      </c>
      <c r="D260" s="1">
        <f t="shared" si="8"/>
        <v>1</v>
      </c>
      <c r="J260" s="1">
        <v>3</v>
      </c>
      <c r="BA260" s="1"/>
    </row>
    <row r="261" spans="1:53" x14ac:dyDescent="0.25">
      <c r="A261" s="1">
        <v>260</v>
      </c>
      <c r="B261" t="s">
        <v>1044</v>
      </c>
      <c r="C261" s="1">
        <f t="shared" si="6"/>
        <v>2</v>
      </c>
      <c r="D261" s="1">
        <f t="shared" si="8"/>
        <v>1</v>
      </c>
      <c r="J261" s="1">
        <v>2</v>
      </c>
      <c r="BA261" s="1"/>
    </row>
    <row r="263" spans="1:53" x14ac:dyDescent="0.25">
      <c r="B263" t="s">
        <v>815</v>
      </c>
      <c r="C263" s="1">
        <f>COUNT(Tabelle256[Gesamt])</f>
        <v>260</v>
      </c>
      <c r="E263" s="1">
        <f>COUNT(Tabelle256[28.12.])</f>
        <v>23</v>
      </c>
      <c r="F263" s="1">
        <f>COUNT(Tabelle256[21.12.])</f>
        <v>20</v>
      </c>
      <c r="G263" s="1">
        <f>COUNT(Tabelle256[14.12.])</f>
        <v>21</v>
      </c>
      <c r="H263" s="1">
        <f>COUNT(Tabelle256[07.12.])</f>
        <v>19</v>
      </c>
      <c r="I263" s="1">
        <f>COUNT(Tabelle256[30.11.])</f>
        <v>18</v>
      </c>
      <c r="J263" s="1">
        <f>COUNT(Tabelle256[23.11.])</f>
        <v>19</v>
      </c>
      <c r="K263" s="1">
        <f>COUNT(Tabelle256[16.11.])</f>
        <v>22</v>
      </c>
      <c r="L263" s="1">
        <f>COUNT(Tabelle256[09.11.])</f>
        <v>23</v>
      </c>
      <c r="M263" s="1">
        <f>COUNT(Tabelle256[02.11.])</f>
        <v>22</v>
      </c>
      <c r="N263" s="1">
        <f>COUNT(Tabelle256[26.10.])</f>
        <v>20</v>
      </c>
      <c r="O263" s="1">
        <f>COUNT(Tabelle256[19.10.])</f>
        <v>19</v>
      </c>
      <c r="P263" s="1">
        <f>COUNT(Tabelle256[12.10.])</f>
        <v>20</v>
      </c>
      <c r="Q263" s="1">
        <f>COUNT(Tabelle256[05.10.])</f>
        <v>18</v>
      </c>
      <c r="R263" s="1">
        <f>COUNT(Tabelle256[28.09.])</f>
        <v>19</v>
      </c>
      <c r="S263" s="1">
        <f>COUNT(Tabelle256[21.09.])</f>
        <v>17</v>
      </c>
      <c r="T263" s="1">
        <f>COUNT(Tabelle256[07.09.])</f>
        <v>21</v>
      </c>
      <c r="U263" s="1">
        <f>COUNT(Tabelle256[31.08.])</f>
        <v>20</v>
      </c>
      <c r="V263" s="1">
        <f>COUNT(Tabelle256[24.08.])</f>
        <v>18</v>
      </c>
      <c r="W263" s="1">
        <f>COUNT(Tabelle256[17.08.])</f>
        <v>14</v>
      </c>
      <c r="X263" s="1">
        <f>COUNT(Tabelle256[10.08.])</f>
        <v>18</v>
      </c>
      <c r="Y263" s="1">
        <f>COUNT(Tabelle256[03.08.])</f>
        <v>17</v>
      </c>
      <c r="Z263" s="1">
        <f>COUNT(Tabelle256[27.07.])</f>
        <v>20</v>
      </c>
      <c r="AA263" s="1">
        <f>COUNT(Tabelle256[20.07.])</f>
        <v>15</v>
      </c>
      <c r="AB263" s="1">
        <f>COUNT(Tabelle256[13.07.])</f>
        <v>21</v>
      </c>
      <c r="AC263" s="1">
        <f>COUNT(Tabelle256[06.07.])</f>
        <v>21</v>
      </c>
      <c r="AD263" s="1">
        <f>COUNT(Tabelle256[29.06.])</f>
        <v>15</v>
      </c>
      <c r="AE263" s="1">
        <f>COUNT(Tabelle256[22.06.])</f>
        <v>18</v>
      </c>
      <c r="AF263" s="1">
        <f>COUNT(Tabelle256[15.06.])</f>
        <v>18</v>
      </c>
      <c r="AG263" s="1">
        <f>COUNT(Tabelle256[08.06.])</f>
        <v>19</v>
      </c>
      <c r="AH263" s="1">
        <f>COUNT(Tabelle256[01.06.])</f>
        <v>23</v>
      </c>
      <c r="AI263" s="1">
        <f>COUNT(Tabelle256[18.05.])</f>
        <v>17</v>
      </c>
      <c r="AJ263" s="1">
        <f>COUNT(Tabelle256[11.05.])</f>
        <v>23</v>
      </c>
      <c r="AK263" s="1">
        <f>COUNT(Tabelle256[04.05.])</f>
        <v>19</v>
      </c>
      <c r="AL263" s="1">
        <f>COUNT(Tabelle256[27.04.])</f>
        <v>20</v>
      </c>
      <c r="AM263" s="1">
        <f>COUNT(Tabelle256[20.04.])</f>
        <v>21</v>
      </c>
      <c r="AN263" s="1">
        <f>COUNT(Tabelle256[13.04.])</f>
        <v>20</v>
      </c>
      <c r="AO263" s="1">
        <f>COUNT(Tabelle256[06.04.])</f>
        <v>23</v>
      </c>
      <c r="AP263" s="1">
        <f>COUNT(Tabelle256[30.03.])</f>
        <v>16</v>
      </c>
      <c r="AQ263" s="1">
        <f>COUNT(Tabelle256[23.03.])</f>
        <v>21</v>
      </c>
      <c r="AR263" s="1">
        <f>COUNT(Tabelle256[16.03.])</f>
        <v>21</v>
      </c>
      <c r="AS263" s="1">
        <f>COUNT(Tabelle256[09.03.])</f>
        <v>18</v>
      </c>
      <c r="AT263" s="1">
        <f>COUNT(Tabelle256[02.03.])</f>
        <v>22</v>
      </c>
      <c r="AU263" s="1">
        <f>COUNT(Tabelle256[23.02.])</f>
        <v>18</v>
      </c>
      <c r="AV263" s="1">
        <f>COUNT(Tabelle256[16.02.])</f>
        <v>19</v>
      </c>
      <c r="AW263" s="1">
        <f>COUNT(Tabelle256[09.02.])</f>
        <v>20</v>
      </c>
      <c r="AX263" s="1">
        <f>COUNT(Tabelle256[02.02.])</f>
        <v>19</v>
      </c>
      <c r="AY263" s="1">
        <f>COUNT(Tabelle256[26.01.])</f>
        <v>21</v>
      </c>
      <c r="AZ263" s="1">
        <f>COUNT(Tabelle256[19.01.])</f>
        <v>23</v>
      </c>
      <c r="BA263" s="1">
        <f>COUNT(Tabelle256[05.01.])</f>
        <v>20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6105-C734-4A3D-95C7-D04EFAEFC944}">
  <dimension ref="A1:Y23"/>
  <sheetViews>
    <sheetView zoomScaleNormal="10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L19" sqref="L19"/>
    </sheetView>
  </sheetViews>
  <sheetFormatPr baseColWidth="10" defaultColWidth="12.7109375" defaultRowHeight="15.75" x14ac:dyDescent="0.25"/>
  <cols>
    <col min="1" max="1" width="31.140625" style="65" bestFit="1" customWidth="1"/>
    <col min="2" max="2" width="8.42578125" style="65" customWidth="1"/>
    <col min="3" max="3" width="11.42578125" customWidth="1"/>
    <col min="4" max="4" width="10.28515625" style="65" bestFit="1" customWidth="1"/>
    <col min="5" max="13" width="11.85546875" style="66" customWidth="1"/>
    <col min="14" max="14" width="11.42578125" style="66" bestFit="1" customWidth="1"/>
    <col min="15" max="16" width="11.85546875" style="66" customWidth="1"/>
    <col min="17" max="21" width="11.85546875" style="65" customWidth="1"/>
    <col min="22" max="22" width="9.140625" style="65" customWidth="1"/>
    <col min="23" max="25" width="11.85546875" style="65" customWidth="1"/>
    <col min="26" max="16384" width="12.7109375" style="65"/>
  </cols>
  <sheetData>
    <row r="1" spans="1:25" x14ac:dyDescent="0.25">
      <c r="A1" s="65" t="s">
        <v>1</v>
      </c>
      <c r="B1" s="65" t="s">
        <v>0</v>
      </c>
      <c r="C1" s="65" t="s">
        <v>2</v>
      </c>
      <c r="D1" s="66" t="s">
        <v>1168</v>
      </c>
      <c r="E1" s="66" t="s">
        <v>1169</v>
      </c>
      <c r="F1" s="66" t="s">
        <v>1170</v>
      </c>
      <c r="G1" s="66" t="s">
        <v>1171</v>
      </c>
      <c r="H1" s="66" t="s">
        <v>1172</v>
      </c>
      <c r="I1" s="66" t="s">
        <v>1173</v>
      </c>
      <c r="J1" s="66" t="s">
        <v>1174</v>
      </c>
      <c r="K1" s="66" t="s">
        <v>1175</v>
      </c>
      <c r="L1" s="66" t="s">
        <v>1176</v>
      </c>
      <c r="M1" s="66" t="s">
        <v>1177</v>
      </c>
      <c r="N1" s="66" t="s">
        <v>1178</v>
      </c>
      <c r="O1" s="66" t="s">
        <v>1179</v>
      </c>
      <c r="P1" s="66" t="s">
        <v>1180</v>
      </c>
      <c r="Q1" s="66" t="s">
        <v>1181</v>
      </c>
      <c r="R1" s="66" t="s">
        <v>1182</v>
      </c>
      <c r="S1" s="66" t="s">
        <v>1183</v>
      </c>
      <c r="T1" s="66" t="s">
        <v>1184</v>
      </c>
      <c r="U1" s="66" t="s">
        <v>1185</v>
      </c>
      <c r="V1" s="66" t="s">
        <v>1186</v>
      </c>
      <c r="W1" s="66" t="s">
        <v>1187</v>
      </c>
      <c r="X1" s="66" t="s">
        <v>1188</v>
      </c>
      <c r="Y1" s="66" t="s">
        <v>1189</v>
      </c>
    </row>
    <row r="2" spans="1:25" x14ac:dyDescent="0.25">
      <c r="A2" s="65" t="s">
        <v>1127</v>
      </c>
      <c r="B2" s="65">
        <f>RANK(Tabelle18[[#This Row],[Punkte]],C:C,0)</f>
        <v>1</v>
      </c>
      <c r="C2" s="65">
        <f>SUM(Tabelle18[[#This Row],[Runde1]:[Runde21]])</f>
        <v>109</v>
      </c>
      <c r="D2" s="67">
        <v>5</v>
      </c>
      <c r="E2" s="67">
        <v>6</v>
      </c>
      <c r="F2" s="67">
        <v>5</v>
      </c>
      <c r="G2" s="67">
        <v>6</v>
      </c>
      <c r="H2" s="67">
        <v>4</v>
      </c>
      <c r="I2" s="67">
        <v>8</v>
      </c>
      <c r="J2" s="67">
        <v>4</v>
      </c>
      <c r="K2" s="67">
        <v>5</v>
      </c>
      <c r="L2" s="67">
        <v>7</v>
      </c>
      <c r="M2" s="67">
        <v>5</v>
      </c>
      <c r="N2" s="67">
        <v>7</v>
      </c>
      <c r="O2" s="67">
        <v>5</v>
      </c>
      <c r="P2" s="67">
        <v>6</v>
      </c>
      <c r="Q2" s="67">
        <v>3</v>
      </c>
      <c r="R2" s="67">
        <v>5</v>
      </c>
      <c r="S2" s="67">
        <v>5</v>
      </c>
      <c r="T2" s="67">
        <v>3</v>
      </c>
      <c r="U2" s="67">
        <v>8</v>
      </c>
      <c r="V2" s="67">
        <v>2</v>
      </c>
      <c r="W2" s="67">
        <v>3</v>
      </c>
      <c r="X2" s="67">
        <v>5</v>
      </c>
      <c r="Y2" s="67">
        <v>2</v>
      </c>
    </row>
    <row r="3" spans="1:25" x14ac:dyDescent="0.25">
      <c r="A3" s="65" t="s">
        <v>75</v>
      </c>
      <c r="B3" s="65">
        <f>RANK(Tabelle18[[#This Row],[Punkte]],C:C,0)</f>
        <v>2</v>
      </c>
      <c r="C3" s="65">
        <f>SUM(Tabelle18[[#This Row],[Runde1]:[Runde21]])</f>
        <v>104</v>
      </c>
      <c r="D3" s="67">
        <v>5</v>
      </c>
      <c r="E3" s="67">
        <v>3</v>
      </c>
      <c r="F3" s="67">
        <v>3</v>
      </c>
      <c r="G3" s="67">
        <v>5</v>
      </c>
      <c r="H3" s="67">
        <v>3</v>
      </c>
      <c r="I3" s="67">
        <v>7</v>
      </c>
      <c r="J3" s="67">
        <v>2</v>
      </c>
      <c r="K3" s="67">
        <v>4</v>
      </c>
      <c r="L3" s="67">
        <v>6</v>
      </c>
      <c r="M3" s="67">
        <v>4</v>
      </c>
      <c r="N3" s="67">
        <v>5</v>
      </c>
      <c r="O3" s="67">
        <v>7</v>
      </c>
      <c r="P3" s="67">
        <v>9</v>
      </c>
      <c r="Q3" s="67">
        <v>5</v>
      </c>
      <c r="R3" s="67">
        <v>5</v>
      </c>
      <c r="S3" s="67">
        <v>3</v>
      </c>
      <c r="T3" s="67">
        <v>4</v>
      </c>
      <c r="U3" s="67">
        <v>6</v>
      </c>
      <c r="V3" s="67">
        <v>2</v>
      </c>
      <c r="W3" s="67">
        <v>5</v>
      </c>
      <c r="X3" s="67">
        <v>8</v>
      </c>
      <c r="Y3" s="67">
        <v>3</v>
      </c>
    </row>
    <row r="4" spans="1:25" x14ac:dyDescent="0.25">
      <c r="A4" s="65" t="s">
        <v>634</v>
      </c>
      <c r="B4" s="65">
        <f>RANK(Tabelle18[[#This Row],[Punkte]],C:C,0)</f>
        <v>3</v>
      </c>
      <c r="C4" s="65">
        <f>SUM(Tabelle18[[#This Row],[Runde1]:[Runde21]])</f>
        <v>103</v>
      </c>
      <c r="D4" s="67">
        <v>4</v>
      </c>
      <c r="E4" s="67">
        <v>4</v>
      </c>
      <c r="F4" s="67">
        <v>3</v>
      </c>
      <c r="G4" s="67">
        <v>5</v>
      </c>
      <c r="H4" s="67">
        <v>3</v>
      </c>
      <c r="I4" s="67">
        <v>6</v>
      </c>
      <c r="J4" s="67">
        <v>4</v>
      </c>
      <c r="K4" s="67">
        <v>6</v>
      </c>
      <c r="L4" s="67">
        <v>7</v>
      </c>
      <c r="M4" s="67">
        <v>6</v>
      </c>
      <c r="N4" s="67">
        <v>7</v>
      </c>
      <c r="O4" s="67">
        <v>5</v>
      </c>
      <c r="P4" s="67">
        <v>8</v>
      </c>
      <c r="Q4" s="67">
        <v>1</v>
      </c>
      <c r="R4" s="67">
        <v>3</v>
      </c>
      <c r="S4" s="67">
        <v>4</v>
      </c>
      <c r="T4" s="67">
        <v>6</v>
      </c>
      <c r="U4" s="67">
        <v>7</v>
      </c>
      <c r="V4" s="67">
        <v>1</v>
      </c>
      <c r="W4" s="67">
        <v>4</v>
      </c>
      <c r="X4" s="67">
        <v>7</v>
      </c>
      <c r="Y4" s="67">
        <v>2</v>
      </c>
    </row>
    <row r="5" spans="1:25" x14ac:dyDescent="0.25">
      <c r="A5" s="65" t="s">
        <v>540</v>
      </c>
      <c r="B5" s="65">
        <f>RANK(Tabelle18[[#This Row],[Punkte]],C:C,0)</f>
        <v>4</v>
      </c>
      <c r="C5" s="65">
        <f>SUM(Tabelle18[[#This Row],[Runde1]:[Runde21]])</f>
        <v>102</v>
      </c>
      <c r="D5" s="67">
        <v>4</v>
      </c>
      <c r="E5" s="67">
        <v>4</v>
      </c>
      <c r="F5" s="67">
        <v>5</v>
      </c>
      <c r="G5" s="67">
        <v>5</v>
      </c>
      <c r="H5" s="67">
        <v>4</v>
      </c>
      <c r="I5" s="67">
        <v>5</v>
      </c>
      <c r="J5" s="67">
        <v>3</v>
      </c>
      <c r="K5" s="67">
        <v>6</v>
      </c>
      <c r="L5" s="67">
        <v>6</v>
      </c>
      <c r="M5" s="67">
        <v>7</v>
      </c>
      <c r="N5" s="67">
        <v>7</v>
      </c>
      <c r="O5" s="67">
        <v>5</v>
      </c>
      <c r="P5" s="67">
        <v>5</v>
      </c>
      <c r="Q5" s="67">
        <v>3</v>
      </c>
      <c r="R5" s="67">
        <v>4</v>
      </c>
      <c r="S5" s="67">
        <v>3</v>
      </c>
      <c r="T5" s="67">
        <v>2</v>
      </c>
      <c r="U5" s="67">
        <v>7</v>
      </c>
      <c r="V5" s="67">
        <v>2</v>
      </c>
      <c r="W5" s="67">
        <v>6</v>
      </c>
      <c r="X5" s="67">
        <v>8</v>
      </c>
      <c r="Y5" s="67">
        <v>1</v>
      </c>
    </row>
    <row r="6" spans="1:25" x14ac:dyDescent="0.25">
      <c r="A6" s="65" t="s">
        <v>62</v>
      </c>
      <c r="B6" s="65">
        <f>RANK(Tabelle18[[#This Row],[Punkte]],C:C,0)</f>
        <v>5</v>
      </c>
      <c r="C6" s="65">
        <f>SUM(Tabelle18[[#This Row],[Runde1]:[Runde21]])</f>
        <v>101</v>
      </c>
      <c r="D6" s="67">
        <v>5</v>
      </c>
      <c r="E6" s="67">
        <v>3</v>
      </c>
      <c r="F6" s="67">
        <v>4</v>
      </c>
      <c r="G6" s="67">
        <v>5</v>
      </c>
      <c r="H6" s="67">
        <v>3</v>
      </c>
      <c r="I6" s="67">
        <v>7</v>
      </c>
      <c r="J6" s="67">
        <v>4</v>
      </c>
      <c r="K6" s="67">
        <v>3</v>
      </c>
      <c r="L6" s="67">
        <v>4</v>
      </c>
      <c r="M6" s="67">
        <v>5</v>
      </c>
      <c r="N6" s="67">
        <v>8</v>
      </c>
      <c r="O6" s="67">
        <v>4</v>
      </c>
      <c r="P6" s="67">
        <v>10</v>
      </c>
      <c r="Q6" s="67">
        <v>2</v>
      </c>
      <c r="R6" s="67">
        <v>5</v>
      </c>
      <c r="S6" s="67">
        <v>3</v>
      </c>
      <c r="T6" s="67">
        <v>6</v>
      </c>
      <c r="U6" s="67">
        <v>5</v>
      </c>
      <c r="V6" s="67">
        <v>3</v>
      </c>
      <c r="W6" s="67">
        <v>3</v>
      </c>
      <c r="X6" s="67">
        <v>7</v>
      </c>
      <c r="Y6" s="67">
        <v>2</v>
      </c>
    </row>
    <row r="7" spans="1:25" x14ac:dyDescent="0.25">
      <c r="A7" s="65" t="s">
        <v>1190</v>
      </c>
      <c r="B7" s="65">
        <f>RANK(Tabelle18[[#This Row],[Punkte]],C:C,0)</f>
        <v>6</v>
      </c>
      <c r="C7" s="65">
        <f>SUM(Tabelle18[[#This Row],[Runde1]:[Runde21]])</f>
        <v>95</v>
      </c>
      <c r="D7" s="67">
        <v>2</v>
      </c>
      <c r="E7" s="67">
        <v>5</v>
      </c>
      <c r="F7" s="67">
        <v>4</v>
      </c>
      <c r="G7" s="67">
        <v>4</v>
      </c>
      <c r="H7" s="67">
        <v>6</v>
      </c>
      <c r="I7" s="67">
        <v>5</v>
      </c>
      <c r="J7" s="67">
        <v>2</v>
      </c>
      <c r="K7" s="67">
        <v>6</v>
      </c>
      <c r="L7" s="67">
        <v>3</v>
      </c>
      <c r="M7" s="67">
        <v>7</v>
      </c>
      <c r="N7" s="67">
        <v>8</v>
      </c>
      <c r="O7" s="67">
        <v>5</v>
      </c>
      <c r="P7" s="67">
        <v>7</v>
      </c>
      <c r="Q7" s="67">
        <v>2</v>
      </c>
      <c r="R7" s="67">
        <v>5</v>
      </c>
      <c r="S7" s="67">
        <v>4</v>
      </c>
      <c r="T7" s="67">
        <v>4</v>
      </c>
      <c r="U7" s="67">
        <v>4</v>
      </c>
      <c r="V7" s="67">
        <v>2</v>
      </c>
      <c r="W7" s="67">
        <v>5</v>
      </c>
      <c r="X7" s="67">
        <v>2</v>
      </c>
      <c r="Y7" s="67">
        <v>3</v>
      </c>
    </row>
    <row r="8" spans="1:25" x14ac:dyDescent="0.25">
      <c r="A8" s="65" t="s">
        <v>1191</v>
      </c>
      <c r="B8" s="65">
        <f>RANK(Tabelle18[[#This Row],[Punkte]],C:C,0)</f>
        <v>7</v>
      </c>
      <c r="C8" s="65">
        <f>SUM(Tabelle18[[#This Row],[Runde1]:[Runde21]])</f>
        <v>94</v>
      </c>
      <c r="D8" s="67">
        <v>4</v>
      </c>
      <c r="E8" s="67">
        <v>5</v>
      </c>
      <c r="F8" s="67">
        <v>4</v>
      </c>
      <c r="G8" s="67">
        <v>6</v>
      </c>
      <c r="H8" s="67">
        <v>4</v>
      </c>
      <c r="I8" s="67">
        <v>7</v>
      </c>
      <c r="J8" s="67">
        <v>2</v>
      </c>
      <c r="K8" s="67">
        <v>3</v>
      </c>
      <c r="L8" s="67">
        <v>7</v>
      </c>
      <c r="M8" s="67">
        <v>5</v>
      </c>
      <c r="N8" s="67">
        <v>7</v>
      </c>
      <c r="O8" s="67">
        <v>2</v>
      </c>
      <c r="P8" s="67">
        <v>9</v>
      </c>
      <c r="Q8" s="67">
        <v>2</v>
      </c>
      <c r="R8" s="67">
        <v>4</v>
      </c>
      <c r="S8" s="67">
        <v>5</v>
      </c>
      <c r="T8" s="67">
        <v>3</v>
      </c>
      <c r="U8" s="67">
        <v>5</v>
      </c>
      <c r="V8" s="67">
        <v>1</v>
      </c>
      <c r="W8" s="67">
        <v>1</v>
      </c>
      <c r="X8" s="67">
        <v>6</v>
      </c>
      <c r="Y8" s="67">
        <v>2</v>
      </c>
    </row>
    <row r="9" spans="1:25" x14ac:dyDescent="0.25">
      <c r="A9" s="65" t="s">
        <v>1088</v>
      </c>
      <c r="B9" s="65">
        <f>RANK(Tabelle18[[#This Row],[Punkte]],C:C,0)</f>
        <v>8</v>
      </c>
      <c r="C9" s="65">
        <f>SUM(Tabelle18[[#This Row],[Runde1]:[Runde21]])</f>
        <v>93</v>
      </c>
      <c r="D9" s="67">
        <v>4</v>
      </c>
      <c r="E9" s="67">
        <v>3</v>
      </c>
      <c r="F9" s="67">
        <v>3</v>
      </c>
      <c r="G9" s="67">
        <v>4</v>
      </c>
      <c r="H9" s="67">
        <v>4</v>
      </c>
      <c r="I9" s="67">
        <v>7</v>
      </c>
      <c r="J9" s="67">
        <v>6</v>
      </c>
      <c r="K9" s="67">
        <v>2</v>
      </c>
      <c r="L9" s="67">
        <v>6</v>
      </c>
      <c r="M9" s="67">
        <v>5</v>
      </c>
      <c r="N9" s="67">
        <v>8</v>
      </c>
      <c r="O9" s="67">
        <v>3</v>
      </c>
      <c r="P9" s="67">
        <v>9</v>
      </c>
      <c r="Q9" s="67">
        <v>2</v>
      </c>
      <c r="R9" s="67">
        <v>5</v>
      </c>
      <c r="S9" s="67">
        <v>3</v>
      </c>
      <c r="T9" s="67">
        <v>5</v>
      </c>
      <c r="U9" s="67">
        <v>4</v>
      </c>
      <c r="V9" s="67">
        <v>1</v>
      </c>
      <c r="W9" s="67">
        <v>3</v>
      </c>
      <c r="X9" s="67">
        <v>5</v>
      </c>
      <c r="Y9" s="67">
        <v>1</v>
      </c>
    </row>
    <row r="10" spans="1:25" x14ac:dyDescent="0.25">
      <c r="A10" s="65" t="s">
        <v>839</v>
      </c>
      <c r="B10" s="65">
        <v>9</v>
      </c>
      <c r="C10" s="65">
        <f>SUM(Tabelle18[[#This Row],[Runde1]:[Runde21]])</f>
        <v>93</v>
      </c>
      <c r="D10" s="67">
        <v>3</v>
      </c>
      <c r="E10" s="67">
        <v>5</v>
      </c>
      <c r="F10" s="67">
        <v>5</v>
      </c>
      <c r="G10" s="67">
        <v>5</v>
      </c>
      <c r="H10" s="67">
        <v>3</v>
      </c>
      <c r="I10" s="67">
        <v>7</v>
      </c>
      <c r="J10" s="67">
        <v>3</v>
      </c>
      <c r="K10" s="67">
        <v>5</v>
      </c>
      <c r="L10" s="67">
        <v>6</v>
      </c>
      <c r="M10" s="67">
        <v>5</v>
      </c>
      <c r="N10" s="67">
        <v>7</v>
      </c>
      <c r="O10" s="67">
        <v>3</v>
      </c>
      <c r="P10" s="67">
        <v>10</v>
      </c>
      <c r="Q10" s="67">
        <v>3</v>
      </c>
      <c r="R10" s="67">
        <v>4</v>
      </c>
      <c r="S10" s="67">
        <v>4</v>
      </c>
      <c r="T10" s="67">
        <v>2</v>
      </c>
      <c r="U10" s="67">
        <v>4</v>
      </c>
      <c r="V10" s="67">
        <v>1</v>
      </c>
      <c r="W10" s="67">
        <v>2</v>
      </c>
      <c r="X10" s="67">
        <v>4</v>
      </c>
      <c r="Y10" s="67">
        <v>2</v>
      </c>
    </row>
    <row r="11" spans="1:25" x14ac:dyDescent="0.25">
      <c r="A11" s="65" t="s">
        <v>1192</v>
      </c>
      <c r="B11" s="65">
        <f>RANK(Tabelle18[[#This Row],[Punkte]],C:C,0)</f>
        <v>10</v>
      </c>
      <c r="C11" s="65">
        <f>SUM(Tabelle18[[#This Row],[Runde1]:[Runde21]])</f>
        <v>92</v>
      </c>
      <c r="D11" s="67">
        <v>3</v>
      </c>
      <c r="E11" s="67">
        <v>5</v>
      </c>
      <c r="F11" s="67">
        <v>5</v>
      </c>
      <c r="G11" s="67">
        <v>3</v>
      </c>
      <c r="H11" s="67">
        <v>3</v>
      </c>
      <c r="I11" s="67">
        <v>6</v>
      </c>
      <c r="J11" s="67">
        <v>2</v>
      </c>
      <c r="K11" s="67">
        <v>4</v>
      </c>
      <c r="L11" s="67">
        <v>5</v>
      </c>
      <c r="M11" s="67">
        <v>5</v>
      </c>
      <c r="N11" s="67">
        <v>5</v>
      </c>
      <c r="O11" s="67">
        <v>5</v>
      </c>
      <c r="P11" s="67">
        <v>10</v>
      </c>
      <c r="Q11" s="67">
        <v>3</v>
      </c>
      <c r="R11" s="67">
        <v>4</v>
      </c>
      <c r="S11" s="67">
        <v>4</v>
      </c>
      <c r="T11" s="67">
        <v>4</v>
      </c>
      <c r="U11" s="67">
        <v>5</v>
      </c>
      <c r="V11" s="67">
        <v>0</v>
      </c>
      <c r="W11" s="67">
        <v>4</v>
      </c>
      <c r="X11" s="67">
        <v>5</v>
      </c>
      <c r="Y11" s="67">
        <v>2</v>
      </c>
    </row>
    <row r="12" spans="1:25" x14ac:dyDescent="0.25">
      <c r="A12" s="65" t="s">
        <v>572</v>
      </c>
      <c r="B12" s="65">
        <f>RANK(Tabelle18[[#This Row],[Punkte]],C:C,0)</f>
        <v>11</v>
      </c>
      <c r="C12" s="65">
        <f>SUM(Tabelle18[[#This Row],[Runde1]:[Runde21]])</f>
        <v>89</v>
      </c>
      <c r="D12" s="67">
        <v>2</v>
      </c>
      <c r="E12" s="67">
        <v>3</v>
      </c>
      <c r="F12" s="67">
        <v>6</v>
      </c>
      <c r="G12" s="67">
        <v>3</v>
      </c>
      <c r="H12" s="67">
        <v>5</v>
      </c>
      <c r="I12" s="67">
        <v>5</v>
      </c>
      <c r="J12" s="67">
        <v>3</v>
      </c>
      <c r="K12" s="67">
        <v>4</v>
      </c>
      <c r="L12" s="67">
        <v>7</v>
      </c>
      <c r="M12" s="67">
        <v>5</v>
      </c>
      <c r="N12" s="67">
        <v>7</v>
      </c>
      <c r="O12" s="67">
        <v>3</v>
      </c>
      <c r="P12" s="67">
        <v>6</v>
      </c>
      <c r="Q12" s="67">
        <v>2</v>
      </c>
      <c r="R12" s="67">
        <v>3</v>
      </c>
      <c r="S12" s="67">
        <v>5</v>
      </c>
      <c r="T12" s="67">
        <v>3</v>
      </c>
      <c r="U12" s="67">
        <v>4</v>
      </c>
      <c r="V12" s="67">
        <v>2</v>
      </c>
      <c r="W12" s="67">
        <v>3</v>
      </c>
      <c r="X12" s="67">
        <v>6</v>
      </c>
      <c r="Y12" s="67">
        <v>2</v>
      </c>
    </row>
    <row r="13" spans="1:25" x14ac:dyDescent="0.25">
      <c r="A13" s="65" t="s">
        <v>87</v>
      </c>
      <c r="B13" s="65">
        <f>RANK(Tabelle18[[#This Row],[Punkte]],C:C,0)</f>
        <v>12</v>
      </c>
      <c r="C13" s="65">
        <f>SUM(Tabelle18[[#This Row],[Runde1]:[Runde21]])</f>
        <v>82</v>
      </c>
      <c r="D13" s="67">
        <v>5</v>
      </c>
      <c r="E13" s="67">
        <v>4</v>
      </c>
      <c r="F13" s="67">
        <v>1</v>
      </c>
      <c r="G13" s="67">
        <v>6</v>
      </c>
      <c r="H13" s="67">
        <v>3</v>
      </c>
      <c r="I13" s="67">
        <v>8</v>
      </c>
      <c r="J13" s="67">
        <v>2</v>
      </c>
      <c r="K13" s="67">
        <v>3</v>
      </c>
      <c r="L13" s="67">
        <v>5</v>
      </c>
      <c r="M13" s="67">
        <v>3</v>
      </c>
      <c r="N13" s="67">
        <v>6</v>
      </c>
      <c r="O13" s="67">
        <v>6</v>
      </c>
      <c r="P13" s="67">
        <v>4</v>
      </c>
      <c r="Q13" s="67">
        <v>1</v>
      </c>
      <c r="R13" s="67">
        <v>2</v>
      </c>
      <c r="S13" s="67">
        <v>4</v>
      </c>
      <c r="T13" s="67">
        <v>4</v>
      </c>
      <c r="U13" s="67">
        <v>6</v>
      </c>
      <c r="V13" s="67">
        <v>1</v>
      </c>
      <c r="W13" s="67">
        <v>2</v>
      </c>
      <c r="X13" s="67">
        <v>3</v>
      </c>
      <c r="Y13" s="67">
        <v>3</v>
      </c>
    </row>
    <row r="14" spans="1:25" x14ac:dyDescent="0.25">
      <c r="A14" s="65" t="s">
        <v>1193</v>
      </c>
      <c r="B14" s="65">
        <f>RANK(Tabelle18[[#This Row],[Punkte]],C:C,0)</f>
        <v>13</v>
      </c>
      <c r="C14" s="65">
        <f>SUM(Tabelle18[[#This Row],[Runde1]:[Runde21]])</f>
        <v>74</v>
      </c>
      <c r="D14" s="67">
        <v>2</v>
      </c>
      <c r="E14" s="67">
        <v>2</v>
      </c>
      <c r="F14" s="67">
        <v>2</v>
      </c>
      <c r="G14" s="67">
        <v>5</v>
      </c>
      <c r="H14" s="67">
        <v>4</v>
      </c>
      <c r="I14" s="67">
        <v>6</v>
      </c>
      <c r="J14" s="67">
        <v>4</v>
      </c>
      <c r="K14" s="67">
        <v>2</v>
      </c>
      <c r="L14" s="67">
        <v>6</v>
      </c>
      <c r="M14" s="67">
        <v>6</v>
      </c>
      <c r="N14" s="67">
        <v>7</v>
      </c>
      <c r="O14" s="67">
        <v>1</v>
      </c>
      <c r="P14" s="67">
        <v>6</v>
      </c>
      <c r="Q14" s="67">
        <v>1</v>
      </c>
      <c r="R14" s="67">
        <v>3</v>
      </c>
      <c r="S14" s="67">
        <v>3</v>
      </c>
      <c r="T14" s="67">
        <v>2</v>
      </c>
      <c r="U14" s="67">
        <v>3</v>
      </c>
      <c r="V14" s="67">
        <v>1</v>
      </c>
      <c r="W14" s="67">
        <v>4</v>
      </c>
      <c r="X14" s="67">
        <v>2</v>
      </c>
      <c r="Y14" s="67">
        <v>2</v>
      </c>
    </row>
    <row r="15" spans="1:25" x14ac:dyDescent="0.25">
      <c r="A15" s="65" t="s">
        <v>1194</v>
      </c>
      <c r="B15" s="65">
        <f>RANK(Tabelle18[[#This Row],[Punkte]],C:C,0)</f>
        <v>14</v>
      </c>
      <c r="C15" s="65">
        <f>SUM(Tabelle18[[#This Row],[Runde1]:[Runde21]])</f>
        <v>70</v>
      </c>
      <c r="D15" s="67">
        <v>1</v>
      </c>
      <c r="E15" s="67">
        <v>0</v>
      </c>
      <c r="F15" s="67">
        <v>5</v>
      </c>
      <c r="G15" s="67">
        <v>3</v>
      </c>
      <c r="H15" s="67">
        <v>2</v>
      </c>
      <c r="I15" s="67">
        <v>6</v>
      </c>
      <c r="J15" s="67">
        <v>2</v>
      </c>
      <c r="K15" s="67">
        <v>4</v>
      </c>
      <c r="L15" s="67">
        <v>5</v>
      </c>
      <c r="M15" s="67">
        <v>5</v>
      </c>
      <c r="N15" s="67">
        <v>6</v>
      </c>
      <c r="O15" s="67">
        <v>1</v>
      </c>
      <c r="P15" s="67">
        <v>8</v>
      </c>
      <c r="Q15" s="67">
        <v>3</v>
      </c>
      <c r="R15" s="67">
        <v>5</v>
      </c>
      <c r="S15" s="67">
        <v>4</v>
      </c>
      <c r="T15" s="67">
        <v>3</v>
      </c>
      <c r="U15" s="67">
        <v>5</v>
      </c>
      <c r="V15" s="67">
        <v>2</v>
      </c>
      <c r="W15" s="67"/>
      <c r="X15" s="67"/>
      <c r="Y15" s="67"/>
    </row>
    <row r="16" spans="1:25" x14ac:dyDescent="0.25">
      <c r="A16" s="65" t="s">
        <v>1120</v>
      </c>
      <c r="B16" s="65">
        <f>RANK(Tabelle18[[#This Row],[Punkte]],C:C,0)</f>
        <v>15</v>
      </c>
      <c r="C16" s="65">
        <f>SUM(Tabelle18[[#This Row],[Runde1]:[Runde21]])</f>
        <v>69</v>
      </c>
      <c r="D16" s="67">
        <v>2</v>
      </c>
      <c r="E16" s="67">
        <v>1</v>
      </c>
      <c r="F16" s="67">
        <v>2</v>
      </c>
      <c r="G16" s="67">
        <v>5</v>
      </c>
      <c r="H16" s="67">
        <v>2</v>
      </c>
      <c r="I16" s="67">
        <v>6</v>
      </c>
      <c r="J16" s="67">
        <v>4</v>
      </c>
      <c r="K16" s="67">
        <v>4</v>
      </c>
      <c r="L16" s="67">
        <v>5</v>
      </c>
      <c r="M16" s="67">
        <v>2</v>
      </c>
      <c r="N16" s="67">
        <v>5</v>
      </c>
      <c r="O16" s="67">
        <v>1</v>
      </c>
      <c r="P16" s="67">
        <v>3</v>
      </c>
      <c r="Q16" s="67">
        <v>2</v>
      </c>
      <c r="R16" s="67">
        <v>3</v>
      </c>
      <c r="S16" s="67">
        <v>1</v>
      </c>
      <c r="T16" s="67">
        <v>4</v>
      </c>
      <c r="U16" s="67">
        <v>6</v>
      </c>
      <c r="V16" s="67">
        <v>2</v>
      </c>
      <c r="W16" s="67">
        <v>3</v>
      </c>
      <c r="X16" s="67">
        <v>5</v>
      </c>
      <c r="Y16" s="67">
        <v>1</v>
      </c>
    </row>
    <row r="17" spans="1:25" x14ac:dyDescent="0.25">
      <c r="A17" s="65" t="s">
        <v>72</v>
      </c>
      <c r="B17" s="65">
        <f>RANK(Tabelle18[[#This Row],[Punkte]],C:C,0)</f>
        <v>16</v>
      </c>
      <c r="C17" s="65">
        <f>SUM(Tabelle18[[#This Row],[Runde1]:[Runde21]])</f>
        <v>52</v>
      </c>
      <c r="D17" s="67">
        <v>3</v>
      </c>
      <c r="E17" s="67">
        <v>4</v>
      </c>
      <c r="F17" s="67">
        <v>2</v>
      </c>
      <c r="G17" s="67">
        <v>4</v>
      </c>
      <c r="H17" s="67">
        <v>3</v>
      </c>
      <c r="I17" s="67">
        <v>7</v>
      </c>
      <c r="J17" s="67">
        <v>1</v>
      </c>
      <c r="K17" s="67">
        <v>4</v>
      </c>
      <c r="L17" s="67">
        <v>3</v>
      </c>
      <c r="M17" s="67">
        <v>3</v>
      </c>
      <c r="N17" s="67">
        <v>6</v>
      </c>
      <c r="O17" s="67">
        <v>0</v>
      </c>
      <c r="P17" s="67">
        <v>4</v>
      </c>
      <c r="Q17" s="67">
        <v>0</v>
      </c>
      <c r="R17" s="67">
        <v>3</v>
      </c>
      <c r="S17" s="67">
        <v>2</v>
      </c>
      <c r="T17" s="67">
        <v>1</v>
      </c>
      <c r="U17" s="67">
        <v>2</v>
      </c>
      <c r="V17" s="67"/>
      <c r="W17" s="67"/>
      <c r="X17" s="67"/>
      <c r="Y17" s="67"/>
    </row>
    <row r="18" spans="1:25" x14ac:dyDescent="0.25">
      <c r="A18" s="65" t="s">
        <v>1195</v>
      </c>
      <c r="B18" s="65">
        <f>RANK(Tabelle18[[#This Row],[Punkte]],C:C,0)</f>
        <v>17</v>
      </c>
      <c r="C18" s="65">
        <f>SUM(Tabelle18[[#This Row],[Runde1]:[Runde21]])</f>
        <v>31</v>
      </c>
      <c r="D18" s="67">
        <v>2</v>
      </c>
      <c r="E18" s="67">
        <v>2</v>
      </c>
      <c r="F18" s="67">
        <v>2</v>
      </c>
      <c r="G18" s="67">
        <v>1</v>
      </c>
      <c r="H18" s="67">
        <v>3</v>
      </c>
      <c r="I18" s="67">
        <v>4</v>
      </c>
      <c r="J18" s="67">
        <v>1</v>
      </c>
      <c r="K18" s="67">
        <v>2</v>
      </c>
      <c r="L18" s="67">
        <v>3</v>
      </c>
      <c r="M18" s="67">
        <v>1</v>
      </c>
      <c r="N18" s="67">
        <v>5</v>
      </c>
      <c r="O18" s="67">
        <v>2</v>
      </c>
      <c r="P18" s="67">
        <v>3</v>
      </c>
      <c r="Q18" s="67"/>
      <c r="R18" s="67"/>
      <c r="S18" s="67"/>
      <c r="T18" s="67"/>
      <c r="U18" s="67"/>
      <c r="V18" s="67"/>
      <c r="W18" s="67"/>
      <c r="X18" s="67"/>
      <c r="Y18" s="67"/>
    </row>
    <row r="19" spans="1:25" x14ac:dyDescent="0.25">
      <c r="A19" s="65" t="s">
        <v>1196</v>
      </c>
      <c r="B19" s="65">
        <f>RANK(Tabelle18[[#This Row],[Punkte]],C:C,0)</f>
        <v>18</v>
      </c>
      <c r="C19" s="65">
        <f>SUM(Tabelle18[[#This Row],[Runde1]:[Runde21]])</f>
        <v>22</v>
      </c>
      <c r="D19" s="67"/>
      <c r="E19" s="67"/>
      <c r="F19" s="67"/>
      <c r="G19" s="67"/>
      <c r="H19" s="67"/>
      <c r="I19" s="67"/>
      <c r="J19" s="67"/>
      <c r="K19" s="67"/>
      <c r="L19" s="67"/>
      <c r="M19" s="67">
        <v>5</v>
      </c>
      <c r="N19" s="67">
        <v>8</v>
      </c>
      <c r="O19" s="67">
        <v>4</v>
      </c>
      <c r="P19" s="67">
        <v>5</v>
      </c>
      <c r="Q19" s="67"/>
      <c r="R19" s="67"/>
      <c r="S19" s="67"/>
      <c r="T19" s="67"/>
      <c r="U19" s="67"/>
      <c r="V19" s="67"/>
      <c r="W19" s="67"/>
      <c r="X19" s="67"/>
      <c r="Y19" s="67"/>
    </row>
    <row r="20" spans="1:25" x14ac:dyDescent="0.25">
      <c r="A20" s="65" t="s">
        <v>1197</v>
      </c>
      <c r="B20" s="65">
        <f>RANK(Tabelle18[[#This Row],[Punkte]],C:C,0)</f>
        <v>19</v>
      </c>
      <c r="C20" s="65">
        <f>SUM(Tabelle18[[#This Row],[Runde1]:[Runde21]])</f>
        <v>18</v>
      </c>
      <c r="D20" s="67"/>
      <c r="E20" s="67">
        <v>4</v>
      </c>
      <c r="F20" s="67">
        <v>2</v>
      </c>
      <c r="G20" s="67">
        <v>2</v>
      </c>
      <c r="H20" s="67">
        <v>2</v>
      </c>
      <c r="I20" s="67">
        <v>5</v>
      </c>
      <c r="J20" s="67">
        <v>3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 x14ac:dyDescent="0.25">
      <c r="A21" s="65" t="s">
        <v>1198</v>
      </c>
      <c r="B21" s="65">
        <f>RANK(Tabelle18[[#This Row],[Punkte]],C:C,0)</f>
        <v>20</v>
      </c>
      <c r="C21" s="65">
        <f>SUM(Tabelle18[[#This Row],[Runde1]:[Runde21]])</f>
        <v>10</v>
      </c>
      <c r="D21" s="67"/>
      <c r="E21" s="67"/>
      <c r="F21" s="67"/>
      <c r="G21" s="67"/>
      <c r="H21" s="67"/>
      <c r="I21" s="67"/>
      <c r="J21" s="67"/>
      <c r="K21" s="67"/>
      <c r="L21" s="67">
        <v>1</v>
      </c>
      <c r="M21" s="67">
        <v>2</v>
      </c>
      <c r="N21" s="67">
        <v>3</v>
      </c>
      <c r="O21" s="67">
        <v>0</v>
      </c>
      <c r="P21" s="67">
        <v>0</v>
      </c>
      <c r="Q21" s="67">
        <v>3</v>
      </c>
      <c r="R21" s="67">
        <v>1</v>
      </c>
      <c r="S21" s="67"/>
      <c r="T21" s="67"/>
      <c r="U21" s="67"/>
      <c r="V21" s="67"/>
      <c r="W21" s="67"/>
      <c r="X21" s="67"/>
      <c r="Y21" s="67"/>
    </row>
    <row r="23" spans="1:25" x14ac:dyDescent="0.25">
      <c r="A23" s="68" t="s">
        <v>1199</v>
      </c>
      <c r="D23" s="65">
        <f>COUNTA(Tabelle18[Runde1])</f>
        <v>17</v>
      </c>
      <c r="E23" s="65">
        <f>COUNTA(Tabelle18[Runde2])</f>
        <v>18</v>
      </c>
      <c r="F23" s="65">
        <f>COUNTA(Tabelle18[Runde3])</f>
        <v>18</v>
      </c>
      <c r="G23" s="65">
        <f>COUNTA(Tabelle18[Runde4])</f>
        <v>18</v>
      </c>
      <c r="H23" s="65">
        <f>COUNTA(Tabelle18[Runde5])</f>
        <v>18</v>
      </c>
      <c r="I23" s="65">
        <f>COUNTA(Tabelle18[Runde6])</f>
        <v>18</v>
      </c>
      <c r="J23" s="65">
        <f>COUNTA(Tabelle18[Runde7])</f>
        <v>18</v>
      </c>
      <c r="K23" s="65">
        <f>COUNTA(Tabelle18[Runde8])</f>
        <v>17</v>
      </c>
      <c r="L23" s="65">
        <f>COUNTA(Tabelle18[Runde9])</f>
        <v>18</v>
      </c>
      <c r="M23" s="65">
        <f>COUNTA(Tabelle18[Runde10])</f>
        <v>19</v>
      </c>
      <c r="N23" s="65">
        <f>COUNTA(Tabelle18[Runde11])</f>
        <v>19</v>
      </c>
      <c r="O23" s="65">
        <f>COUNTA(Tabelle18[Runde12])</f>
        <v>19</v>
      </c>
      <c r="P23" s="65">
        <f>COUNTA(Tabelle18[Runde13])</f>
        <v>19</v>
      </c>
      <c r="Q23" s="65">
        <f>COUNTA(Tabelle18[Runde14])</f>
        <v>17</v>
      </c>
      <c r="R23" s="65">
        <f>COUNTA(Tabelle18[Runde15])</f>
        <v>17</v>
      </c>
      <c r="S23" s="65">
        <f>COUNTA(Tabelle18[Runde16])</f>
        <v>16</v>
      </c>
      <c r="T23" s="65">
        <f>COUNTA(Tabelle18[Runde17])</f>
        <v>16</v>
      </c>
      <c r="U23" s="65">
        <f>COUNTA(Tabelle18[Runde18])</f>
        <v>16</v>
      </c>
      <c r="W23" s="65">
        <f>COUNTA(Tabelle18[Runde19])</f>
        <v>14</v>
      </c>
      <c r="X23" s="65">
        <f>COUNTA(Tabelle18[Runde20])</f>
        <v>14</v>
      </c>
      <c r="Y23" s="65">
        <f>COUNTA(Tabelle18[Runde21])</f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4327-9C73-4E0B-B9E6-2A8E1CDE433D}">
  <dimension ref="A1:E101"/>
  <sheetViews>
    <sheetView workbookViewId="0">
      <selection activeCell="E63" sqref="E63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44931</v>
      </c>
      <c r="B2" s="34" t="s">
        <v>554</v>
      </c>
      <c r="C2" s="34" t="s">
        <v>797</v>
      </c>
      <c r="D2" s="34">
        <v>34</v>
      </c>
      <c r="E2" s="34">
        <v>20</v>
      </c>
    </row>
    <row r="3" spans="1:5" ht="15.75" thickBot="1" x14ac:dyDescent="0.25">
      <c r="A3" s="35">
        <f>A2+7</f>
        <v>44938</v>
      </c>
      <c r="B3" s="34" t="s">
        <v>617</v>
      </c>
      <c r="C3" s="34"/>
      <c r="D3" s="34"/>
      <c r="E3" s="34"/>
    </row>
    <row r="4" spans="1:5" ht="15.75" thickBot="1" x14ac:dyDescent="0.25">
      <c r="A4" s="35">
        <f t="shared" ref="A4:A53" si="0">A3+7</f>
        <v>44945</v>
      </c>
      <c r="B4" s="34" t="s">
        <v>539</v>
      </c>
      <c r="C4" s="34" t="s">
        <v>59</v>
      </c>
      <c r="D4" s="34">
        <v>33</v>
      </c>
      <c r="E4" s="34">
        <v>23</v>
      </c>
    </row>
    <row r="5" spans="1:5" ht="15.75" thickBot="1" x14ac:dyDescent="0.25">
      <c r="A5" s="35">
        <f t="shared" si="0"/>
        <v>44952</v>
      </c>
      <c r="B5" s="34" t="s">
        <v>809</v>
      </c>
      <c r="C5" s="34" t="s">
        <v>59</v>
      </c>
      <c r="D5" s="34">
        <v>27</v>
      </c>
      <c r="E5" s="34">
        <v>22</v>
      </c>
    </row>
    <row r="6" spans="1:5" ht="15.75" thickBot="1" x14ac:dyDescent="0.25">
      <c r="A6" s="35">
        <f t="shared" si="0"/>
        <v>44959</v>
      </c>
      <c r="B6" s="34" t="s">
        <v>539</v>
      </c>
      <c r="C6" s="34" t="s">
        <v>59</v>
      </c>
      <c r="D6" s="34">
        <v>27</v>
      </c>
      <c r="E6" s="34">
        <v>19</v>
      </c>
    </row>
    <row r="7" spans="1:5" ht="15.75" customHeight="1" thickBot="1" x14ac:dyDescent="0.25">
      <c r="A7" s="35">
        <f t="shared" si="0"/>
        <v>44966</v>
      </c>
      <c r="B7" s="34" t="s">
        <v>556</v>
      </c>
      <c r="C7" s="34" t="s">
        <v>87</v>
      </c>
      <c r="D7" s="34">
        <v>28</v>
      </c>
      <c r="E7" s="34">
        <v>20</v>
      </c>
    </row>
    <row r="8" spans="1:5" ht="15.75" thickBot="1" x14ac:dyDescent="0.25">
      <c r="A8" s="35">
        <f t="shared" si="0"/>
        <v>44973</v>
      </c>
      <c r="B8" s="34" t="s">
        <v>555</v>
      </c>
      <c r="C8" s="34" t="s">
        <v>839</v>
      </c>
      <c r="D8" s="34">
        <v>35</v>
      </c>
      <c r="E8" s="34">
        <v>19</v>
      </c>
    </row>
    <row r="9" spans="1:5" ht="15.75" thickBot="1" x14ac:dyDescent="0.25">
      <c r="A9" s="35">
        <f t="shared" si="0"/>
        <v>44980</v>
      </c>
      <c r="B9" s="34" t="s">
        <v>574</v>
      </c>
      <c r="C9" s="34" t="s">
        <v>839</v>
      </c>
      <c r="D9" s="34">
        <v>37</v>
      </c>
      <c r="E9" s="34">
        <v>21</v>
      </c>
    </row>
    <row r="10" spans="1:5" ht="15.75" thickBot="1" x14ac:dyDescent="0.25">
      <c r="A10" s="35">
        <f t="shared" si="0"/>
        <v>44987</v>
      </c>
      <c r="B10" s="34" t="s">
        <v>554</v>
      </c>
      <c r="C10" s="34" t="s">
        <v>59</v>
      </c>
      <c r="D10" s="34">
        <v>35</v>
      </c>
      <c r="E10" s="34">
        <v>21</v>
      </c>
    </row>
    <row r="11" spans="1:5" ht="15.75" thickBot="1" x14ac:dyDescent="0.25">
      <c r="A11" s="35">
        <f t="shared" si="0"/>
        <v>44994</v>
      </c>
      <c r="B11" s="34" t="s">
        <v>539</v>
      </c>
      <c r="C11" s="34" t="s">
        <v>854</v>
      </c>
      <c r="D11" s="34">
        <v>24</v>
      </c>
      <c r="E11" s="34">
        <v>18</v>
      </c>
    </row>
    <row r="12" spans="1:5" ht="15.75" thickBot="1" x14ac:dyDescent="0.25">
      <c r="A12" s="35">
        <f t="shared" si="0"/>
        <v>45001</v>
      </c>
      <c r="B12" s="34" t="s">
        <v>574</v>
      </c>
      <c r="C12" s="34" t="s">
        <v>62</v>
      </c>
      <c r="D12" s="34">
        <v>44</v>
      </c>
      <c r="E12" s="34">
        <v>21</v>
      </c>
    </row>
    <row r="13" spans="1:5" ht="15.75" thickBot="1" x14ac:dyDescent="0.25">
      <c r="A13" s="35">
        <f t="shared" si="0"/>
        <v>45008</v>
      </c>
      <c r="B13" s="34" t="s">
        <v>555</v>
      </c>
      <c r="C13" s="34" t="s">
        <v>839</v>
      </c>
      <c r="D13" s="34">
        <v>29</v>
      </c>
      <c r="E13" s="34">
        <v>21</v>
      </c>
    </row>
    <row r="14" spans="1:5" ht="15.75" thickBot="1" x14ac:dyDescent="0.25">
      <c r="A14" s="35">
        <f t="shared" si="0"/>
        <v>45015</v>
      </c>
      <c r="B14" s="34" t="s">
        <v>809</v>
      </c>
      <c r="C14" s="34" t="s">
        <v>62</v>
      </c>
      <c r="D14" s="34">
        <v>25</v>
      </c>
      <c r="E14" s="34">
        <v>16</v>
      </c>
    </row>
    <row r="15" spans="1:5" ht="15.75" thickBot="1" x14ac:dyDescent="0.25">
      <c r="A15" s="35">
        <f t="shared" si="0"/>
        <v>45022</v>
      </c>
      <c r="B15" s="34" t="s">
        <v>539</v>
      </c>
      <c r="C15" s="34" t="s">
        <v>839</v>
      </c>
      <c r="D15" s="34">
        <v>34</v>
      </c>
      <c r="E15" s="34">
        <v>23</v>
      </c>
    </row>
    <row r="16" spans="1:5" ht="15.75" thickBot="1" x14ac:dyDescent="0.25">
      <c r="A16" s="35">
        <f t="shared" si="0"/>
        <v>45029</v>
      </c>
      <c r="B16" s="34" t="s">
        <v>555</v>
      </c>
      <c r="C16" s="34" t="s">
        <v>62</v>
      </c>
      <c r="D16" s="34">
        <v>28</v>
      </c>
      <c r="E16" s="34">
        <v>20</v>
      </c>
    </row>
    <row r="17" spans="1:5" ht="15.75" thickBot="1" x14ac:dyDescent="0.25">
      <c r="A17" s="35">
        <f t="shared" si="0"/>
        <v>45036</v>
      </c>
      <c r="B17" s="34" t="s">
        <v>809</v>
      </c>
      <c r="C17" s="34" t="s">
        <v>62</v>
      </c>
      <c r="D17" s="34">
        <v>25</v>
      </c>
      <c r="E17" s="34">
        <v>21</v>
      </c>
    </row>
    <row r="18" spans="1:5" ht="15.75" thickBot="1" x14ac:dyDescent="0.25">
      <c r="A18" s="35">
        <f t="shared" si="0"/>
        <v>45043</v>
      </c>
      <c r="B18" s="34" t="s">
        <v>574</v>
      </c>
      <c r="C18" s="34" t="s">
        <v>62</v>
      </c>
      <c r="D18" s="34">
        <v>38</v>
      </c>
      <c r="E18" s="34">
        <v>20</v>
      </c>
    </row>
    <row r="19" spans="1:5" ht="15.75" thickBot="1" x14ac:dyDescent="0.25">
      <c r="A19" s="35">
        <f t="shared" si="0"/>
        <v>45050</v>
      </c>
      <c r="B19" s="34" t="s">
        <v>556</v>
      </c>
      <c r="C19" s="34" t="s">
        <v>62</v>
      </c>
      <c r="D19" s="34">
        <v>29</v>
      </c>
      <c r="E19" s="34">
        <v>19</v>
      </c>
    </row>
    <row r="20" spans="1:5" ht="15.75" thickBot="1" x14ac:dyDescent="0.25">
      <c r="A20" s="35">
        <f t="shared" si="0"/>
        <v>45057</v>
      </c>
      <c r="B20" s="34" t="s">
        <v>554</v>
      </c>
      <c r="C20" s="34" t="s">
        <v>854</v>
      </c>
      <c r="D20" s="34">
        <v>32</v>
      </c>
      <c r="E20" s="34">
        <v>23</v>
      </c>
    </row>
    <row r="21" spans="1:5" ht="15.75" thickBot="1" x14ac:dyDescent="0.25">
      <c r="A21" s="35">
        <f t="shared" si="0"/>
        <v>45064</v>
      </c>
      <c r="B21" s="34" t="s">
        <v>539</v>
      </c>
      <c r="C21" s="34" t="s">
        <v>59</v>
      </c>
      <c r="D21" s="34">
        <v>30</v>
      </c>
      <c r="E21" s="34">
        <v>17</v>
      </c>
    </row>
    <row r="22" spans="1:5" ht="15.75" thickBot="1" x14ac:dyDescent="0.25">
      <c r="A22" s="35">
        <f t="shared" si="0"/>
        <v>45071</v>
      </c>
      <c r="B22" s="34" t="s">
        <v>617</v>
      </c>
      <c r="C22" s="34"/>
      <c r="D22" s="34"/>
      <c r="E22" s="34"/>
    </row>
    <row r="23" spans="1:5" ht="15.75" thickBot="1" x14ac:dyDescent="0.25">
      <c r="A23" s="35">
        <f t="shared" si="0"/>
        <v>45078</v>
      </c>
      <c r="B23" s="34" t="s">
        <v>910</v>
      </c>
      <c r="C23" s="34" t="s">
        <v>839</v>
      </c>
      <c r="D23" s="34">
        <v>25</v>
      </c>
      <c r="E23" s="34">
        <v>23</v>
      </c>
    </row>
    <row r="24" spans="1:5" ht="15.75" thickBot="1" x14ac:dyDescent="0.25">
      <c r="A24" s="35">
        <f t="shared" si="0"/>
        <v>45085</v>
      </c>
      <c r="B24" s="34" t="s">
        <v>574</v>
      </c>
      <c r="C24" s="34" t="s">
        <v>839</v>
      </c>
      <c r="D24" s="34">
        <v>36</v>
      </c>
      <c r="E24" s="34">
        <v>19</v>
      </c>
    </row>
    <row r="25" spans="1:5" ht="15.75" thickBot="1" x14ac:dyDescent="0.25">
      <c r="A25" s="35">
        <f t="shared" si="0"/>
        <v>45092</v>
      </c>
      <c r="B25" s="34" t="s">
        <v>555</v>
      </c>
      <c r="C25" s="34" t="s">
        <v>62</v>
      </c>
      <c r="D25" s="34">
        <v>34</v>
      </c>
      <c r="E25" s="34">
        <v>18</v>
      </c>
    </row>
    <row r="26" spans="1:5" ht="15.75" thickBot="1" x14ac:dyDescent="0.25">
      <c r="A26" s="35">
        <f t="shared" si="0"/>
        <v>45099</v>
      </c>
      <c r="B26" s="34" t="s">
        <v>539</v>
      </c>
      <c r="C26" s="34" t="s">
        <v>839</v>
      </c>
      <c r="D26" s="34">
        <v>29</v>
      </c>
      <c r="E26" s="34">
        <v>18</v>
      </c>
    </row>
    <row r="27" spans="1:5" ht="15.75" thickBot="1" x14ac:dyDescent="0.25">
      <c r="A27" s="35">
        <f t="shared" si="0"/>
        <v>45106</v>
      </c>
      <c r="B27" s="34" t="s">
        <v>574</v>
      </c>
      <c r="C27" s="34" t="s">
        <v>59</v>
      </c>
      <c r="D27" s="34">
        <v>47</v>
      </c>
      <c r="E27" s="34">
        <v>15</v>
      </c>
    </row>
    <row r="28" spans="1:5" ht="15.75" thickBot="1" x14ac:dyDescent="0.25">
      <c r="A28" s="35">
        <f t="shared" si="0"/>
        <v>45113</v>
      </c>
      <c r="B28" s="34" t="s">
        <v>539</v>
      </c>
      <c r="C28" s="34" t="s">
        <v>87</v>
      </c>
      <c r="D28" s="34">
        <v>35</v>
      </c>
      <c r="E28" s="34">
        <v>21</v>
      </c>
    </row>
    <row r="29" spans="1:5" ht="15.75" thickBot="1" x14ac:dyDescent="0.25">
      <c r="A29" s="35">
        <f t="shared" si="0"/>
        <v>45120</v>
      </c>
      <c r="B29" s="34" t="s">
        <v>554</v>
      </c>
      <c r="C29" s="34" t="s">
        <v>797</v>
      </c>
      <c r="D29" s="34">
        <v>31</v>
      </c>
      <c r="E29" s="34">
        <v>22</v>
      </c>
    </row>
    <row r="30" spans="1:5" ht="15.75" thickBot="1" x14ac:dyDescent="0.25">
      <c r="A30" s="35">
        <f t="shared" si="0"/>
        <v>45127</v>
      </c>
      <c r="B30" s="34" t="s">
        <v>555</v>
      </c>
      <c r="C30" s="34" t="s">
        <v>839</v>
      </c>
      <c r="D30" s="34">
        <v>33</v>
      </c>
      <c r="E30" s="34">
        <v>16</v>
      </c>
    </row>
    <row r="31" spans="1:5" ht="15.75" thickBot="1" x14ac:dyDescent="0.25">
      <c r="A31" s="35">
        <f t="shared" si="0"/>
        <v>45134</v>
      </c>
      <c r="B31" s="34" t="s">
        <v>954</v>
      </c>
      <c r="C31" s="34" t="s">
        <v>87</v>
      </c>
      <c r="D31" s="34">
        <v>27</v>
      </c>
      <c r="E31" s="34">
        <v>20</v>
      </c>
    </row>
    <row r="32" spans="1:5" ht="15.75" thickBot="1" x14ac:dyDescent="0.25">
      <c r="A32" s="35">
        <f t="shared" si="0"/>
        <v>45141</v>
      </c>
      <c r="B32" s="34" t="s">
        <v>539</v>
      </c>
      <c r="C32" s="34" t="s">
        <v>62</v>
      </c>
      <c r="D32" s="34">
        <v>28</v>
      </c>
      <c r="E32" s="34">
        <v>17</v>
      </c>
    </row>
    <row r="33" spans="1:5" ht="15.75" thickBot="1" x14ac:dyDescent="0.25">
      <c r="A33" s="35">
        <f t="shared" si="0"/>
        <v>45148</v>
      </c>
      <c r="B33" s="34" t="s">
        <v>555</v>
      </c>
      <c r="C33" s="34" t="s">
        <v>839</v>
      </c>
      <c r="D33" s="34">
        <v>34</v>
      </c>
      <c r="E33" s="34">
        <v>18</v>
      </c>
    </row>
    <row r="34" spans="1:5" ht="15.75" thickBot="1" x14ac:dyDescent="0.25">
      <c r="A34" s="35">
        <f t="shared" si="0"/>
        <v>45155</v>
      </c>
      <c r="B34" s="34" t="s">
        <v>910</v>
      </c>
      <c r="C34" s="34" t="s">
        <v>62</v>
      </c>
      <c r="D34" s="34">
        <v>33</v>
      </c>
      <c r="E34" s="34">
        <v>14</v>
      </c>
    </row>
    <row r="35" spans="1:5" ht="15.75" thickBot="1" x14ac:dyDescent="0.25">
      <c r="A35" s="35">
        <f t="shared" si="0"/>
        <v>45162</v>
      </c>
      <c r="B35" s="34" t="s">
        <v>574</v>
      </c>
      <c r="C35" s="34" t="s">
        <v>62</v>
      </c>
      <c r="D35" s="34">
        <v>38</v>
      </c>
      <c r="E35" s="34">
        <v>18</v>
      </c>
    </row>
    <row r="36" spans="1:5" ht="15.75" thickBot="1" x14ac:dyDescent="0.25">
      <c r="A36" s="35">
        <f t="shared" si="0"/>
        <v>45169</v>
      </c>
      <c r="B36" s="34" t="s">
        <v>556</v>
      </c>
      <c r="C36" s="34" t="s">
        <v>62</v>
      </c>
      <c r="D36" s="34">
        <v>26</v>
      </c>
      <c r="E36" s="34">
        <v>20</v>
      </c>
    </row>
    <row r="37" spans="1:5" ht="15.75" thickBot="1" x14ac:dyDescent="0.25">
      <c r="A37" s="35">
        <f t="shared" si="0"/>
        <v>45176</v>
      </c>
      <c r="B37" s="34" t="s">
        <v>809</v>
      </c>
      <c r="C37" s="34" t="s">
        <v>797</v>
      </c>
      <c r="D37" s="34">
        <v>25</v>
      </c>
      <c r="E37" s="34">
        <v>22</v>
      </c>
    </row>
    <row r="38" spans="1:5" ht="15.75" thickBot="1" x14ac:dyDescent="0.25">
      <c r="A38" s="35">
        <f t="shared" si="0"/>
        <v>45183</v>
      </c>
      <c r="B38" s="34" t="s">
        <v>617</v>
      </c>
      <c r="C38" s="34"/>
      <c r="D38" s="34"/>
      <c r="E38" s="34"/>
    </row>
    <row r="39" spans="1:5" ht="15.75" thickBot="1" x14ac:dyDescent="0.25">
      <c r="A39" s="35">
        <f t="shared" si="0"/>
        <v>45190</v>
      </c>
      <c r="B39" s="34" t="s">
        <v>910</v>
      </c>
      <c r="C39" s="34" t="s">
        <v>109</v>
      </c>
      <c r="D39" s="34">
        <v>44</v>
      </c>
      <c r="E39" s="34">
        <v>17</v>
      </c>
    </row>
    <row r="40" spans="1:5" ht="15.75" thickBot="1" x14ac:dyDescent="0.25">
      <c r="A40" s="35">
        <f t="shared" si="0"/>
        <v>45197</v>
      </c>
      <c r="B40" s="34" t="s">
        <v>555</v>
      </c>
      <c r="C40" s="34" t="s">
        <v>854</v>
      </c>
      <c r="D40" s="34">
        <v>28</v>
      </c>
      <c r="E40" s="34">
        <v>18</v>
      </c>
    </row>
    <row r="41" spans="1:5" ht="15.75" thickBot="1" x14ac:dyDescent="0.25">
      <c r="A41" s="35">
        <f t="shared" si="0"/>
        <v>45204</v>
      </c>
      <c r="B41" s="34" t="s">
        <v>539</v>
      </c>
      <c r="C41" s="34" t="s">
        <v>540</v>
      </c>
      <c r="D41" s="34">
        <v>30</v>
      </c>
      <c r="E41" s="34">
        <v>18</v>
      </c>
    </row>
    <row r="42" spans="1:5" ht="15.75" thickBot="1" x14ac:dyDescent="0.25">
      <c r="A42" s="35">
        <f t="shared" si="0"/>
        <v>45211</v>
      </c>
      <c r="B42" s="34" t="s">
        <v>910</v>
      </c>
      <c r="C42" s="34" t="s">
        <v>62</v>
      </c>
      <c r="D42" s="34">
        <v>27</v>
      </c>
      <c r="E42" s="34">
        <v>20</v>
      </c>
    </row>
    <row r="43" spans="1:5" ht="15.75" thickBot="1" x14ac:dyDescent="0.25">
      <c r="A43" s="35">
        <f t="shared" si="0"/>
        <v>45218</v>
      </c>
      <c r="B43" s="34" t="s">
        <v>554</v>
      </c>
      <c r="C43" s="34" t="s">
        <v>62</v>
      </c>
      <c r="D43" s="34">
        <v>35</v>
      </c>
      <c r="E43" s="34">
        <v>19</v>
      </c>
    </row>
    <row r="44" spans="1:5" ht="15.75" thickBot="1" x14ac:dyDescent="0.25">
      <c r="A44" s="35">
        <f t="shared" si="0"/>
        <v>45225</v>
      </c>
      <c r="B44" s="34" t="s">
        <v>539</v>
      </c>
      <c r="C44" s="34" t="s">
        <v>62</v>
      </c>
      <c r="D44" s="34">
        <v>25</v>
      </c>
      <c r="E44" s="34">
        <v>20</v>
      </c>
    </row>
    <row r="45" spans="1:5" ht="15.75" thickBot="1" x14ac:dyDescent="0.25">
      <c r="A45" s="35">
        <f t="shared" si="0"/>
        <v>45232</v>
      </c>
      <c r="B45" s="34" t="s">
        <v>539</v>
      </c>
      <c r="C45" s="34" t="s">
        <v>87</v>
      </c>
      <c r="D45" s="34">
        <v>30</v>
      </c>
      <c r="E45" s="34">
        <v>22</v>
      </c>
    </row>
    <row r="46" spans="1:5" ht="15.75" thickBot="1" x14ac:dyDescent="0.25">
      <c r="A46" s="35">
        <f t="shared" si="0"/>
        <v>45239</v>
      </c>
      <c r="B46" s="34" t="s">
        <v>1004</v>
      </c>
      <c r="C46" s="34" t="s">
        <v>109</v>
      </c>
      <c r="D46" s="34">
        <v>27</v>
      </c>
      <c r="E46" s="34">
        <v>22</v>
      </c>
    </row>
    <row r="47" spans="1:5" ht="15.75" thickBot="1" x14ac:dyDescent="0.25">
      <c r="A47" s="35">
        <f t="shared" si="0"/>
        <v>45246</v>
      </c>
      <c r="B47" s="34" t="s">
        <v>910</v>
      </c>
      <c r="C47" s="34" t="s">
        <v>62</v>
      </c>
      <c r="D47" s="34">
        <v>33</v>
      </c>
      <c r="E47" s="34">
        <v>23</v>
      </c>
    </row>
    <row r="48" spans="1:5" ht="15.75" thickBot="1" x14ac:dyDescent="0.25">
      <c r="A48" s="35">
        <f t="shared" si="0"/>
        <v>45253</v>
      </c>
      <c r="B48" s="34" t="s">
        <v>574</v>
      </c>
      <c r="C48" s="34" t="s">
        <v>1039</v>
      </c>
      <c r="D48" s="34">
        <v>30</v>
      </c>
      <c r="E48" s="34">
        <v>19</v>
      </c>
    </row>
    <row r="49" spans="1:5" ht="15.75" thickBot="1" x14ac:dyDescent="0.25">
      <c r="A49" s="35">
        <f t="shared" si="0"/>
        <v>45260</v>
      </c>
      <c r="B49" s="34" t="s">
        <v>539</v>
      </c>
      <c r="C49" s="34" t="s">
        <v>59</v>
      </c>
      <c r="D49" s="34">
        <v>25</v>
      </c>
      <c r="E49" s="34">
        <v>18</v>
      </c>
    </row>
    <row r="50" spans="1:5" ht="15.75" thickBot="1" x14ac:dyDescent="0.25">
      <c r="A50" s="35">
        <f t="shared" si="0"/>
        <v>45267</v>
      </c>
      <c r="B50" s="34" t="s">
        <v>555</v>
      </c>
      <c r="C50" s="34" t="s">
        <v>87</v>
      </c>
      <c r="D50" s="34">
        <v>30</v>
      </c>
      <c r="E50" s="34">
        <v>19</v>
      </c>
    </row>
    <row r="51" spans="1:5" ht="15.75" thickBot="1" x14ac:dyDescent="0.25">
      <c r="A51" s="35">
        <f t="shared" si="0"/>
        <v>45274</v>
      </c>
      <c r="B51" s="34" t="s">
        <v>556</v>
      </c>
      <c r="C51" s="34" t="s">
        <v>797</v>
      </c>
      <c r="D51" s="34">
        <v>38</v>
      </c>
      <c r="E51" s="34">
        <v>21</v>
      </c>
    </row>
    <row r="52" spans="1:5" ht="15.75" thickBot="1" x14ac:dyDescent="0.25">
      <c r="A52" s="35">
        <f t="shared" si="0"/>
        <v>45281</v>
      </c>
      <c r="B52" s="34" t="s">
        <v>1071</v>
      </c>
      <c r="C52" s="34" t="s">
        <v>67</v>
      </c>
      <c r="D52" s="34">
        <v>37</v>
      </c>
      <c r="E52" s="34">
        <v>20</v>
      </c>
    </row>
    <row r="53" spans="1:5" ht="15.75" thickBot="1" x14ac:dyDescent="0.25">
      <c r="A53" s="35">
        <f t="shared" si="0"/>
        <v>45288</v>
      </c>
      <c r="B53" s="34" t="s">
        <v>756</v>
      </c>
      <c r="C53" s="34" t="s">
        <v>59</v>
      </c>
      <c r="D53" s="34">
        <v>46</v>
      </c>
      <c r="E53" s="34">
        <v>22</v>
      </c>
    </row>
    <row r="54" spans="1:5" ht="15.75" thickBot="1" x14ac:dyDescent="0.25">
      <c r="A54" s="35"/>
    </row>
    <row r="61" spans="1:5" ht="15.75" x14ac:dyDescent="0.25">
      <c r="A61" s="55" t="s">
        <v>538</v>
      </c>
      <c r="B61" s="57" t="s">
        <v>810</v>
      </c>
    </row>
    <row r="62" spans="1:5" ht="15.75" x14ac:dyDescent="0.25">
      <c r="A62" s="56" t="s">
        <v>539</v>
      </c>
      <c r="B62" s="58">
        <f t="shared" ref="B62:B70" si="1">COUNTIF($B$2:$B$53,A62)</f>
        <v>12</v>
      </c>
    </row>
    <row r="63" spans="1:5" ht="15.75" x14ac:dyDescent="0.25">
      <c r="A63" s="56" t="s">
        <v>555</v>
      </c>
      <c r="B63" s="58">
        <f t="shared" si="1"/>
        <v>8</v>
      </c>
    </row>
    <row r="64" spans="1:5" ht="15.75" x14ac:dyDescent="0.25">
      <c r="A64" s="56" t="s">
        <v>574</v>
      </c>
      <c r="B64" s="58">
        <f t="shared" si="1"/>
        <v>7</v>
      </c>
    </row>
    <row r="65" spans="1:4" ht="15.75" x14ac:dyDescent="0.25">
      <c r="A65" s="56" t="s">
        <v>554</v>
      </c>
      <c r="B65" s="58">
        <f t="shared" si="1"/>
        <v>5</v>
      </c>
    </row>
    <row r="66" spans="1:4" ht="15.75" x14ac:dyDescent="0.25">
      <c r="A66" s="56" t="s">
        <v>910</v>
      </c>
      <c r="B66" s="58">
        <f t="shared" si="1"/>
        <v>5</v>
      </c>
    </row>
    <row r="67" spans="1:4" ht="15.75" x14ac:dyDescent="0.25">
      <c r="A67" s="56" t="s">
        <v>556</v>
      </c>
      <c r="B67" s="58">
        <f t="shared" si="1"/>
        <v>4</v>
      </c>
    </row>
    <row r="68" spans="1:4" ht="15.75" x14ac:dyDescent="0.25">
      <c r="A68" s="56" t="s">
        <v>809</v>
      </c>
      <c r="B68" s="58">
        <f t="shared" si="1"/>
        <v>4</v>
      </c>
    </row>
    <row r="69" spans="1:4" ht="15.75" x14ac:dyDescent="0.25">
      <c r="A69" s="56" t="s">
        <v>1004</v>
      </c>
      <c r="B69" s="58">
        <f t="shared" si="1"/>
        <v>1</v>
      </c>
    </row>
    <row r="70" spans="1:4" ht="15.75" x14ac:dyDescent="0.25">
      <c r="A70" s="56" t="s">
        <v>1071</v>
      </c>
      <c r="B70" s="58">
        <f t="shared" si="1"/>
        <v>1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2:B70">
    <sortCondition descending="1" ref="B62:B70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4" sqref="B4"/>
    </sheetView>
  </sheetViews>
  <sheetFormatPr baseColWidth="10" defaultColWidth="9.140625" defaultRowHeight="15" x14ac:dyDescent="0.25"/>
  <cols>
    <col min="1" max="1" width="2.28515625" style="74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9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9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70">
        <v>1</v>
      </c>
      <c r="B3" s="63" t="s">
        <v>62</v>
      </c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71">
        <v>2</v>
      </c>
      <c r="B4" s="62" t="s">
        <v>59</v>
      </c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70">
        <v>3</v>
      </c>
      <c r="B5" s="63" t="s">
        <v>797</v>
      </c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71">
        <v>4</v>
      </c>
      <c r="B6" s="62" t="s">
        <v>839</v>
      </c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70">
        <v>5</v>
      </c>
      <c r="B7" s="63" t="s">
        <v>854</v>
      </c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71">
        <v>6</v>
      </c>
      <c r="B8" s="62" t="s">
        <v>87</v>
      </c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70">
        <v>7</v>
      </c>
      <c r="B9" s="63" t="s">
        <v>1088</v>
      </c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71">
        <v>8</v>
      </c>
      <c r="B10" s="62" t="s">
        <v>540</v>
      </c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70">
        <v>9</v>
      </c>
      <c r="B11" s="63" t="s">
        <v>1120</v>
      </c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71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70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71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70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71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70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71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70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71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70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72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73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72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73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72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73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72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73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72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73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72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73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72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73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72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73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72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73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72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73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72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73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72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73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72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73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72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73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47D8-4980-4D8C-A7EB-540AB14EE098}">
  <dimension ref="A1:F102"/>
  <sheetViews>
    <sheetView topLeftCell="A44" workbookViewId="0">
      <selection activeCell="D55" sqref="D55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140625" style="36" customWidth="1"/>
    <col min="4" max="4" width="16.7109375" style="36" bestFit="1" customWidth="1"/>
    <col min="5" max="5" width="11.42578125" style="33"/>
    <col min="6" max="6" width="23.85546875" style="33" customWidth="1"/>
    <col min="7" max="16384" width="11.42578125" style="33"/>
  </cols>
  <sheetData>
    <row r="1" spans="1:6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  <c r="F1" s="37" t="s">
        <v>794</v>
      </c>
    </row>
    <row r="2" spans="1:6" ht="15.75" thickBot="1" x14ac:dyDescent="0.25">
      <c r="A2" s="35">
        <v>44567</v>
      </c>
      <c r="B2" s="34" t="s">
        <v>539</v>
      </c>
      <c r="C2" s="34" t="s">
        <v>62</v>
      </c>
      <c r="D2" s="34">
        <v>27</v>
      </c>
      <c r="E2" s="34">
        <f>COUNT(Tabelle25[08.12.])</f>
        <v>21</v>
      </c>
      <c r="F2" s="34">
        <f>COUNT(Tabelle25[22.12.])</f>
        <v>19</v>
      </c>
    </row>
    <row r="3" spans="1:6" ht="15.75" thickBot="1" x14ac:dyDescent="0.25">
      <c r="A3" s="35">
        <f>A2+7</f>
        <v>44574</v>
      </c>
      <c r="B3" s="34" t="s">
        <v>553</v>
      </c>
      <c r="C3" s="34"/>
      <c r="D3" s="34"/>
      <c r="E3" s="34"/>
      <c r="F3" s="34"/>
    </row>
    <row r="4" spans="1:6" ht="15.75" thickBot="1" x14ac:dyDescent="0.25">
      <c r="A4" s="35">
        <f t="shared" ref="A4:A53" si="0">A3+7</f>
        <v>44581</v>
      </c>
      <c r="B4" s="34" t="s">
        <v>555</v>
      </c>
      <c r="C4" s="34" t="s">
        <v>62</v>
      </c>
      <c r="D4" s="34">
        <v>32</v>
      </c>
      <c r="E4" s="34">
        <f>COUNT(Tabelle25[01.12.])</f>
        <v>18</v>
      </c>
      <c r="F4" s="34">
        <f>COUNT(Tabelle25[15.12.])</f>
        <v>18</v>
      </c>
    </row>
    <row r="5" spans="1:6" ht="15.75" thickBot="1" x14ac:dyDescent="0.25">
      <c r="A5" s="35">
        <f t="shared" si="0"/>
        <v>44588</v>
      </c>
      <c r="B5" s="34" t="s">
        <v>556</v>
      </c>
      <c r="C5" s="34" t="s">
        <v>569</v>
      </c>
      <c r="D5" s="34">
        <v>35</v>
      </c>
      <c r="E5" s="34">
        <f>COUNT(Tabelle25[24.11.])</f>
        <v>18</v>
      </c>
      <c r="F5" s="34">
        <f>COUNT(Tabelle25[08.12.])</f>
        <v>21</v>
      </c>
    </row>
    <row r="6" spans="1:6" ht="15.75" thickBot="1" x14ac:dyDescent="0.25">
      <c r="A6" s="35">
        <f t="shared" si="0"/>
        <v>44595</v>
      </c>
      <c r="B6" s="34" t="s">
        <v>574</v>
      </c>
      <c r="C6" s="34" t="s">
        <v>569</v>
      </c>
      <c r="D6" s="34">
        <v>33</v>
      </c>
      <c r="E6" s="34">
        <f>COUNT(Tabelle25[17.11.])</f>
        <v>18</v>
      </c>
      <c r="F6" s="34">
        <f>COUNT(Tabelle25[01.12.])</f>
        <v>18</v>
      </c>
    </row>
    <row r="7" spans="1:6" ht="15.75" thickBot="1" x14ac:dyDescent="0.25">
      <c r="A7" s="35">
        <f t="shared" si="0"/>
        <v>44602</v>
      </c>
      <c r="B7" s="34" t="s">
        <v>554</v>
      </c>
      <c r="C7" s="34" t="s">
        <v>62</v>
      </c>
      <c r="D7" s="34">
        <v>33</v>
      </c>
      <c r="E7" s="34">
        <f>COUNT(Tabelle25[10.11.])</f>
        <v>16</v>
      </c>
      <c r="F7" s="34">
        <f>COUNT(Tabelle25[24.11.])</f>
        <v>18</v>
      </c>
    </row>
    <row r="8" spans="1:6" ht="15.75" thickBot="1" x14ac:dyDescent="0.25">
      <c r="A8" s="35">
        <f t="shared" si="0"/>
        <v>44609</v>
      </c>
      <c r="B8" s="34" t="s">
        <v>554</v>
      </c>
      <c r="C8" s="34" t="s">
        <v>569</v>
      </c>
      <c r="D8" s="34">
        <v>28</v>
      </c>
      <c r="E8" s="34">
        <f>COUNT(Tabelle25[03.11.])</f>
        <v>19</v>
      </c>
      <c r="F8" s="34">
        <f>COUNT(Tabelle25[17.11.])</f>
        <v>18</v>
      </c>
    </row>
    <row r="9" spans="1:6" ht="15.75" thickBot="1" x14ac:dyDescent="0.25">
      <c r="A9" s="35">
        <f t="shared" si="0"/>
        <v>44616</v>
      </c>
      <c r="B9" s="34" t="s">
        <v>539</v>
      </c>
      <c r="C9" s="34" t="s">
        <v>545</v>
      </c>
      <c r="D9" s="34">
        <v>31</v>
      </c>
      <c r="E9" s="34">
        <f>COUNT(Tabelle25[27.10.])</f>
        <v>17</v>
      </c>
      <c r="F9" s="34">
        <f>COUNT(Tabelle25[10.11.])</f>
        <v>16</v>
      </c>
    </row>
    <row r="10" spans="1:6" ht="15.75" thickBot="1" x14ac:dyDescent="0.25">
      <c r="A10" s="35">
        <f t="shared" si="0"/>
        <v>44623</v>
      </c>
      <c r="B10" s="34" t="s">
        <v>581</v>
      </c>
      <c r="C10" s="34" t="s">
        <v>569</v>
      </c>
      <c r="D10" s="34">
        <v>39</v>
      </c>
      <c r="E10" s="34">
        <f>COUNT(Tabelle25[20.10.])</f>
        <v>19</v>
      </c>
      <c r="F10" s="34">
        <f>COUNT(Tabelle25[03.11.])</f>
        <v>19</v>
      </c>
    </row>
    <row r="11" spans="1:6" ht="30.75" thickBot="1" x14ac:dyDescent="0.25">
      <c r="A11" s="35">
        <f t="shared" si="0"/>
        <v>44630</v>
      </c>
      <c r="B11" s="34" t="s">
        <v>555</v>
      </c>
      <c r="C11" s="34" t="s">
        <v>75</v>
      </c>
      <c r="D11" s="34">
        <v>35</v>
      </c>
      <c r="E11" s="34">
        <f>COUNT(Tabelle25[13.10.])</f>
        <v>19</v>
      </c>
      <c r="F11" s="34">
        <f>COUNT(Tabelle25[27.10.])</f>
        <v>17</v>
      </c>
    </row>
    <row r="12" spans="1:6" ht="15.75" thickBot="1" x14ac:dyDescent="0.25">
      <c r="A12" s="35">
        <f t="shared" si="0"/>
        <v>44637</v>
      </c>
      <c r="B12" s="34" t="s">
        <v>580</v>
      </c>
      <c r="C12" s="34" t="s">
        <v>62</v>
      </c>
      <c r="D12" s="34">
        <v>24</v>
      </c>
      <c r="E12" s="34">
        <f>COUNT(Tabelle25[06.10.])</f>
        <v>19</v>
      </c>
      <c r="F12" s="34">
        <f>COUNT(Tabelle25[20.10.])</f>
        <v>19</v>
      </c>
    </row>
    <row r="13" spans="1:6" ht="30.75" thickBot="1" x14ac:dyDescent="0.25">
      <c r="A13" s="35">
        <f t="shared" si="0"/>
        <v>44644</v>
      </c>
      <c r="B13" s="34" t="s">
        <v>555</v>
      </c>
      <c r="C13" s="34" t="s">
        <v>75</v>
      </c>
      <c r="D13" s="34">
        <v>36</v>
      </c>
      <c r="E13" s="34">
        <f>COUNT(Tabelle25[29.09.])</f>
        <v>20</v>
      </c>
      <c r="F13" s="34">
        <f>COUNT(Tabelle25[13.10.])</f>
        <v>19</v>
      </c>
    </row>
    <row r="14" spans="1:6" ht="15.75" thickBot="1" x14ac:dyDescent="0.25">
      <c r="A14" s="35">
        <f t="shared" si="0"/>
        <v>44651</v>
      </c>
      <c r="B14" s="34" t="s">
        <v>581</v>
      </c>
      <c r="C14" s="34" t="s">
        <v>59</v>
      </c>
      <c r="D14" s="34">
        <v>28</v>
      </c>
      <c r="E14" s="34">
        <f>COUNT(Tabelle25[22.09.])</f>
        <v>21</v>
      </c>
      <c r="F14" s="34">
        <f>COUNT(Tabelle25[06.10.])</f>
        <v>19</v>
      </c>
    </row>
    <row r="15" spans="1:6" ht="15.75" thickBot="1" x14ac:dyDescent="0.25">
      <c r="A15" s="35">
        <f t="shared" si="0"/>
        <v>44658</v>
      </c>
      <c r="B15" s="34" t="s">
        <v>574</v>
      </c>
      <c r="C15" s="34" t="s">
        <v>62</v>
      </c>
      <c r="D15" s="34">
        <v>39</v>
      </c>
      <c r="E15" s="34">
        <f>COUNT(Tabelle25[08.09.])</f>
        <v>19</v>
      </c>
      <c r="F15" s="34">
        <f>COUNT(Tabelle25[29.09.])</f>
        <v>20</v>
      </c>
    </row>
    <row r="16" spans="1:6" ht="15.75" thickBot="1" x14ac:dyDescent="0.25">
      <c r="A16" s="35">
        <f t="shared" si="0"/>
        <v>44665</v>
      </c>
      <c r="B16" s="34" t="s">
        <v>617</v>
      </c>
      <c r="C16" s="34"/>
      <c r="D16" s="34"/>
      <c r="E16" s="34"/>
      <c r="F16" s="34"/>
    </row>
    <row r="17" spans="1:6" ht="15.75" thickBot="1" x14ac:dyDescent="0.25">
      <c r="A17" s="35">
        <f t="shared" si="0"/>
        <v>44672</v>
      </c>
      <c r="B17" s="34" t="s">
        <v>556</v>
      </c>
      <c r="C17" s="34" t="s">
        <v>634</v>
      </c>
      <c r="D17" s="34">
        <v>45</v>
      </c>
      <c r="E17" s="34">
        <f>COUNT(Tabelle25[01.09.])</f>
        <v>20</v>
      </c>
      <c r="F17" s="34">
        <f>COUNT(Tabelle25[22.09.])</f>
        <v>21</v>
      </c>
    </row>
    <row r="18" spans="1:6" ht="15.75" thickBot="1" x14ac:dyDescent="0.25">
      <c r="A18" s="35">
        <f t="shared" si="0"/>
        <v>44679</v>
      </c>
      <c r="B18" s="34" t="s">
        <v>554</v>
      </c>
      <c r="C18" s="34" t="s">
        <v>633</v>
      </c>
      <c r="D18" s="34">
        <v>28</v>
      </c>
      <c r="E18" s="34">
        <f>COUNT(Tabelle25[25.08.])</f>
        <v>23</v>
      </c>
      <c r="F18" s="34">
        <f>COUNT(Tabelle25[08.09.])</f>
        <v>19</v>
      </c>
    </row>
    <row r="19" spans="1:6" ht="15.75" thickBot="1" x14ac:dyDescent="0.25">
      <c r="A19" s="35">
        <f t="shared" si="0"/>
        <v>44686</v>
      </c>
      <c r="B19" s="34" t="s">
        <v>554</v>
      </c>
      <c r="C19" s="34" t="s">
        <v>62</v>
      </c>
      <c r="D19" s="34">
        <v>23</v>
      </c>
      <c r="E19" s="34">
        <f>COUNT(Tabelle25[18.08.])</f>
        <v>21</v>
      </c>
      <c r="F19" s="34">
        <f>COUNT(Tabelle25[01.09.])</f>
        <v>20</v>
      </c>
    </row>
    <row r="20" spans="1:6" ht="15.75" thickBot="1" x14ac:dyDescent="0.25">
      <c r="A20" s="35">
        <f t="shared" si="0"/>
        <v>44693</v>
      </c>
      <c r="B20" s="34" t="s">
        <v>539</v>
      </c>
      <c r="C20" s="34" t="s">
        <v>634</v>
      </c>
      <c r="D20" s="34">
        <v>29</v>
      </c>
      <c r="E20" s="34">
        <f>COUNT(Tabelle25[11.08.])</f>
        <v>20</v>
      </c>
      <c r="F20" s="34">
        <f>COUNT(Tabelle25[25.08.])</f>
        <v>23</v>
      </c>
    </row>
    <row r="21" spans="1:6" ht="15.75" thickBot="1" x14ac:dyDescent="0.25">
      <c r="A21" s="35">
        <f t="shared" si="0"/>
        <v>44700</v>
      </c>
      <c r="B21" s="34" t="s">
        <v>574</v>
      </c>
      <c r="C21" s="34" t="s">
        <v>62</v>
      </c>
      <c r="D21" s="34">
        <v>36</v>
      </c>
      <c r="E21" s="34">
        <f>COUNT(Tabelle25[04.08.])</f>
        <v>19</v>
      </c>
      <c r="F21" s="34">
        <f>COUNT(Tabelle25[18.08.])</f>
        <v>21</v>
      </c>
    </row>
    <row r="22" spans="1:6" ht="15.75" thickBot="1" x14ac:dyDescent="0.25">
      <c r="A22" s="35">
        <f t="shared" si="0"/>
        <v>44707</v>
      </c>
      <c r="B22" s="34" t="s">
        <v>581</v>
      </c>
      <c r="C22" s="34" t="s">
        <v>550</v>
      </c>
      <c r="D22" s="34">
        <v>31</v>
      </c>
      <c r="E22" s="34">
        <f>COUNT(Tabelle25[28.07.])</f>
        <v>24</v>
      </c>
      <c r="F22" s="34">
        <f>COUNT(Tabelle25[11.08.])</f>
        <v>20</v>
      </c>
    </row>
    <row r="23" spans="1:6" ht="15.75" thickBot="1" x14ac:dyDescent="0.25">
      <c r="A23" s="35">
        <f t="shared" si="0"/>
        <v>44714</v>
      </c>
      <c r="B23" s="34" t="s">
        <v>539</v>
      </c>
      <c r="C23" s="34" t="s">
        <v>615</v>
      </c>
      <c r="D23" s="34">
        <v>29</v>
      </c>
      <c r="E23" s="34">
        <f>COUNT(Tabelle25[21.07.])</f>
        <v>16</v>
      </c>
      <c r="F23" s="34">
        <f>COUNT(Tabelle25[04.08.])</f>
        <v>19</v>
      </c>
    </row>
    <row r="24" spans="1:6" ht="15.75" thickBot="1" x14ac:dyDescent="0.25">
      <c r="A24" s="35">
        <f t="shared" si="0"/>
        <v>44721</v>
      </c>
      <c r="B24" s="34" t="s">
        <v>556</v>
      </c>
      <c r="C24" s="34" t="s">
        <v>62</v>
      </c>
      <c r="D24" s="34">
        <v>27</v>
      </c>
      <c r="E24" s="34">
        <f>COUNT(Tabelle25[14.07.])</f>
        <v>19</v>
      </c>
      <c r="F24" s="34">
        <f>COUNT(Tabelle25[28.07.])</f>
        <v>24</v>
      </c>
    </row>
    <row r="25" spans="1:6" ht="15.75" thickBot="1" x14ac:dyDescent="0.25">
      <c r="A25" s="35">
        <f t="shared" si="0"/>
        <v>44728</v>
      </c>
      <c r="B25" s="34" t="s">
        <v>555</v>
      </c>
      <c r="C25" s="34" t="s">
        <v>59</v>
      </c>
      <c r="D25" s="34">
        <v>33</v>
      </c>
      <c r="E25" s="34">
        <f>COUNT(Tabelle25[07.07.])</f>
        <v>15</v>
      </c>
      <c r="F25" s="34">
        <f>COUNT(Tabelle25[21.07.])</f>
        <v>16</v>
      </c>
    </row>
    <row r="26" spans="1:6" ht="15.75" thickBot="1" x14ac:dyDescent="0.25">
      <c r="A26" s="35">
        <f t="shared" si="0"/>
        <v>44735</v>
      </c>
      <c r="B26" s="34" t="s">
        <v>581</v>
      </c>
      <c r="C26" s="34" t="s">
        <v>62</v>
      </c>
      <c r="D26" s="34">
        <v>27</v>
      </c>
      <c r="E26" s="34">
        <f>COUNT(Tabelle25[30.06.])</f>
        <v>16</v>
      </c>
      <c r="F26" s="34">
        <f>COUNT(Tabelle25[14.07.])</f>
        <v>19</v>
      </c>
    </row>
    <row r="27" spans="1:6" ht="15.75" thickBot="1" x14ac:dyDescent="0.25">
      <c r="A27" s="35">
        <f t="shared" si="0"/>
        <v>44742</v>
      </c>
      <c r="B27" s="34" t="s">
        <v>539</v>
      </c>
      <c r="C27" s="34" t="s">
        <v>669</v>
      </c>
      <c r="D27" s="34">
        <v>26</v>
      </c>
      <c r="E27" s="34">
        <f>COUNT(Tabelle25[23.06.])</f>
        <v>17</v>
      </c>
      <c r="F27" s="34">
        <f>COUNT(Tabelle25[07.07.])</f>
        <v>15</v>
      </c>
    </row>
    <row r="28" spans="1:6" ht="15.75" thickBot="1" x14ac:dyDescent="0.25">
      <c r="A28" s="35">
        <f t="shared" si="0"/>
        <v>44749</v>
      </c>
      <c r="B28" s="34" t="s">
        <v>539</v>
      </c>
      <c r="C28" s="34" t="s">
        <v>57</v>
      </c>
      <c r="D28" s="34">
        <v>30</v>
      </c>
      <c r="E28" s="34">
        <f>COUNT(Tabelle25[16.06.])</f>
        <v>20</v>
      </c>
      <c r="F28" s="34">
        <f>COUNT(Tabelle25[30.06.])</f>
        <v>16</v>
      </c>
    </row>
    <row r="29" spans="1:6" ht="15.75" thickBot="1" x14ac:dyDescent="0.25">
      <c r="A29" s="35">
        <f t="shared" si="0"/>
        <v>44756</v>
      </c>
      <c r="B29" s="34" t="s">
        <v>554</v>
      </c>
      <c r="C29" s="34" t="s">
        <v>57</v>
      </c>
      <c r="D29" s="34">
        <v>31</v>
      </c>
      <c r="E29" s="34">
        <f>COUNT(Tabelle25[09.06.])</f>
        <v>19</v>
      </c>
      <c r="F29" s="34">
        <f>COUNT(Tabelle25[23.06.])</f>
        <v>17</v>
      </c>
    </row>
    <row r="30" spans="1:6" ht="15.75" thickBot="1" x14ac:dyDescent="0.25">
      <c r="A30" s="35">
        <f t="shared" si="0"/>
        <v>44763</v>
      </c>
      <c r="B30" s="34" t="s">
        <v>555</v>
      </c>
      <c r="C30" s="34" t="s">
        <v>62</v>
      </c>
      <c r="D30" s="34">
        <v>25</v>
      </c>
      <c r="E30" s="34">
        <f>COUNT(Tabelle25[02.06.])</f>
        <v>20</v>
      </c>
      <c r="F30" s="34">
        <f>COUNT(Tabelle25[16.06.])</f>
        <v>20</v>
      </c>
    </row>
    <row r="31" spans="1:6" ht="15.75" thickBot="1" x14ac:dyDescent="0.25">
      <c r="A31" s="35">
        <f t="shared" si="0"/>
        <v>44770</v>
      </c>
      <c r="B31" s="34" t="s">
        <v>556</v>
      </c>
      <c r="C31" s="34" t="s">
        <v>59</v>
      </c>
      <c r="D31" s="34">
        <v>38</v>
      </c>
      <c r="E31" s="34">
        <f>COUNT(Tabelle25[26.05.])</f>
        <v>17</v>
      </c>
      <c r="F31" s="34">
        <f>COUNT(Tabelle25[09.06.])</f>
        <v>19</v>
      </c>
    </row>
    <row r="32" spans="1:6" ht="30.75" thickBot="1" x14ac:dyDescent="0.25">
      <c r="A32" s="35">
        <f t="shared" si="0"/>
        <v>44777</v>
      </c>
      <c r="B32" s="34" t="s">
        <v>682</v>
      </c>
      <c r="C32" s="34" t="s">
        <v>75</v>
      </c>
      <c r="D32" s="34">
        <v>29</v>
      </c>
      <c r="E32" s="34">
        <f>COUNT(Tabelle25[19.05.])</f>
        <v>21</v>
      </c>
      <c r="F32" s="34">
        <f>COUNT(Tabelle25[02.06.])</f>
        <v>20</v>
      </c>
    </row>
    <row r="33" spans="1:6" ht="15.75" thickBot="1" x14ac:dyDescent="0.25">
      <c r="A33" s="35">
        <f t="shared" si="0"/>
        <v>44784</v>
      </c>
      <c r="B33" s="34" t="s">
        <v>574</v>
      </c>
      <c r="C33" s="34" t="s">
        <v>62</v>
      </c>
      <c r="D33" s="34">
        <v>38</v>
      </c>
      <c r="E33" s="34">
        <f>COUNT(Tabelle25[12.05.])</f>
        <v>20</v>
      </c>
      <c r="F33" s="34">
        <f>COUNT(Tabelle25[26.05.])</f>
        <v>17</v>
      </c>
    </row>
    <row r="34" spans="1:6" ht="15.75" thickBot="1" x14ac:dyDescent="0.25">
      <c r="A34" s="35">
        <f t="shared" si="0"/>
        <v>44791</v>
      </c>
      <c r="B34" s="34" t="s">
        <v>539</v>
      </c>
      <c r="C34" s="34" t="s">
        <v>633</v>
      </c>
      <c r="D34" s="34">
        <v>25</v>
      </c>
      <c r="E34" s="34">
        <f>COUNT(Tabelle25[05.05.])</f>
        <v>17</v>
      </c>
      <c r="F34" s="34">
        <f>COUNT(Tabelle25[19.05.])</f>
        <v>21</v>
      </c>
    </row>
    <row r="35" spans="1:6" ht="15.75" thickBot="1" x14ac:dyDescent="0.25">
      <c r="A35" s="35">
        <f t="shared" si="0"/>
        <v>44798</v>
      </c>
      <c r="B35" s="34" t="s">
        <v>599</v>
      </c>
      <c r="C35" s="34" t="s">
        <v>59</v>
      </c>
      <c r="D35" s="34">
        <v>25</v>
      </c>
      <c r="E35" s="34">
        <f>COUNT(Tabelle25[28.04.])</f>
        <v>20</v>
      </c>
      <c r="F35" s="34">
        <f>COUNT(Tabelle25[12.05.])</f>
        <v>20</v>
      </c>
    </row>
    <row r="36" spans="1:6" ht="15.75" thickBot="1" x14ac:dyDescent="0.25">
      <c r="A36" s="35">
        <f t="shared" si="0"/>
        <v>44805</v>
      </c>
      <c r="B36" s="34" t="s">
        <v>556</v>
      </c>
      <c r="C36" s="34" t="s">
        <v>62</v>
      </c>
      <c r="D36" s="34">
        <v>36</v>
      </c>
      <c r="E36" s="34">
        <f>COUNT(Tabelle25[21.04.])</f>
        <v>20</v>
      </c>
      <c r="F36" s="34">
        <f>COUNT(Tabelle25[05.05.])</f>
        <v>17</v>
      </c>
    </row>
    <row r="37" spans="1:6" ht="15.75" thickBot="1" x14ac:dyDescent="0.25">
      <c r="A37" s="35">
        <f t="shared" si="0"/>
        <v>44812</v>
      </c>
      <c r="B37" s="34" t="s">
        <v>555</v>
      </c>
      <c r="C37" s="34" t="s">
        <v>634</v>
      </c>
      <c r="D37" s="34">
        <v>39</v>
      </c>
      <c r="E37" s="34">
        <f>COUNT(Tabelle25[07.04.])</f>
        <v>23</v>
      </c>
      <c r="F37" s="34">
        <f>COUNT(Tabelle25[28.04.])</f>
        <v>20</v>
      </c>
    </row>
    <row r="38" spans="1:6" ht="15.75" thickBot="1" x14ac:dyDescent="0.25">
      <c r="A38" s="35">
        <f t="shared" si="0"/>
        <v>44819</v>
      </c>
      <c r="B38" s="34" t="s">
        <v>553</v>
      </c>
      <c r="C38" s="34"/>
      <c r="D38" s="34"/>
      <c r="E38" s="34"/>
      <c r="F38" s="34"/>
    </row>
    <row r="39" spans="1:6" ht="15.75" thickBot="1" x14ac:dyDescent="0.25">
      <c r="A39" s="35">
        <f t="shared" si="0"/>
        <v>44826</v>
      </c>
      <c r="B39" s="34" t="s">
        <v>539</v>
      </c>
      <c r="C39" s="34" t="s">
        <v>62</v>
      </c>
      <c r="D39" s="34">
        <v>32</v>
      </c>
      <c r="E39" s="34">
        <f>COUNT(Tabelle25[31.03.])</f>
        <v>21</v>
      </c>
      <c r="F39" s="34">
        <f>COUNT(Tabelle25[21.04.])</f>
        <v>20</v>
      </c>
    </row>
    <row r="40" spans="1:6" ht="15.75" thickBot="1" x14ac:dyDescent="0.25">
      <c r="A40" s="35">
        <f t="shared" si="0"/>
        <v>44833</v>
      </c>
      <c r="B40" s="34" t="s">
        <v>555</v>
      </c>
      <c r="C40" s="34" t="s">
        <v>62</v>
      </c>
      <c r="D40" s="34">
        <v>34</v>
      </c>
      <c r="E40" s="34">
        <f>COUNT(Tabelle25[24.03.])</f>
        <v>18</v>
      </c>
      <c r="F40" s="34">
        <f>COUNT(Tabelle25[07.04.])</f>
        <v>23</v>
      </c>
    </row>
    <row r="41" spans="1:6" ht="15.75" thickBot="1" x14ac:dyDescent="0.25">
      <c r="A41" s="35">
        <f t="shared" si="0"/>
        <v>44840</v>
      </c>
      <c r="B41" s="34" t="s">
        <v>539</v>
      </c>
      <c r="C41" s="34" t="s">
        <v>669</v>
      </c>
      <c r="D41" s="34">
        <v>25</v>
      </c>
      <c r="E41" s="34">
        <f>COUNT(Tabelle25[17.03.])</f>
        <v>22</v>
      </c>
      <c r="F41" s="34">
        <f>COUNT(Tabelle25[31.03.])</f>
        <v>21</v>
      </c>
    </row>
    <row r="42" spans="1:6" ht="15.75" thickBot="1" x14ac:dyDescent="0.25">
      <c r="A42" s="35">
        <f t="shared" si="0"/>
        <v>44847</v>
      </c>
      <c r="B42" s="34" t="s">
        <v>554</v>
      </c>
      <c r="C42" s="34" t="s">
        <v>634</v>
      </c>
      <c r="D42" s="34">
        <v>21</v>
      </c>
      <c r="E42" s="34">
        <f>COUNT(Tabelle25[10.03.])</f>
        <v>20</v>
      </c>
      <c r="F42" s="34">
        <f>COUNT(Tabelle25[24.03.])</f>
        <v>18</v>
      </c>
    </row>
    <row r="43" spans="1:6" ht="15.75" thickBot="1" x14ac:dyDescent="0.25">
      <c r="A43" s="35">
        <f t="shared" si="0"/>
        <v>44854</v>
      </c>
      <c r="B43" s="34" t="s">
        <v>554</v>
      </c>
      <c r="C43" s="34" t="s">
        <v>57</v>
      </c>
      <c r="D43" s="34">
        <v>33</v>
      </c>
      <c r="E43" s="34">
        <f>COUNT(Tabelle25[03.03.])</f>
        <v>22</v>
      </c>
      <c r="F43" s="34">
        <f>COUNT(Tabelle25[17.03.])</f>
        <v>22</v>
      </c>
    </row>
    <row r="44" spans="1:6" ht="15.75" thickBot="1" x14ac:dyDescent="0.25">
      <c r="A44" s="35">
        <f t="shared" si="0"/>
        <v>44861</v>
      </c>
      <c r="B44" s="34" t="s">
        <v>599</v>
      </c>
      <c r="C44" s="34" t="s">
        <v>759</v>
      </c>
      <c r="D44" s="34">
        <v>22</v>
      </c>
      <c r="E44" s="34">
        <f>COUNT(Tabelle25[24.02.])</f>
        <v>20</v>
      </c>
      <c r="F44" s="34">
        <f>COUNT(Tabelle25[10.03.])</f>
        <v>20</v>
      </c>
    </row>
    <row r="45" spans="1:6" ht="15.75" thickBot="1" x14ac:dyDescent="0.25">
      <c r="A45" s="35">
        <f t="shared" si="0"/>
        <v>44868</v>
      </c>
      <c r="B45" s="34" t="s">
        <v>574</v>
      </c>
      <c r="C45" s="34" t="s">
        <v>57</v>
      </c>
      <c r="D45" s="34">
        <v>43</v>
      </c>
      <c r="E45" s="34">
        <f>COUNT(Tabelle25[17.02.])</f>
        <v>17</v>
      </c>
      <c r="F45" s="34">
        <f>COUNT(Tabelle25[03.03.])</f>
        <v>22</v>
      </c>
    </row>
    <row r="46" spans="1:6" ht="15.75" thickBot="1" x14ac:dyDescent="0.25">
      <c r="A46" s="35">
        <f t="shared" si="0"/>
        <v>44875</v>
      </c>
      <c r="B46" s="34" t="s">
        <v>574</v>
      </c>
      <c r="C46" s="34" t="s">
        <v>633</v>
      </c>
      <c r="D46" s="34">
        <v>37</v>
      </c>
      <c r="E46" s="34">
        <f>COUNT(Tabelle25[10.02.])</f>
        <v>19</v>
      </c>
      <c r="F46" s="34">
        <f>COUNT(Tabelle25[24.02.])</f>
        <v>20</v>
      </c>
    </row>
    <row r="47" spans="1:6" ht="15.75" thickBot="1" x14ac:dyDescent="0.25">
      <c r="A47" s="35">
        <f t="shared" si="0"/>
        <v>44882</v>
      </c>
      <c r="B47" s="34" t="s">
        <v>556</v>
      </c>
      <c r="C47" s="34" t="s">
        <v>634</v>
      </c>
      <c r="D47" s="34">
        <v>24</v>
      </c>
      <c r="E47" s="34">
        <f>COUNT(Tabelle25[03.02.])</f>
        <v>19</v>
      </c>
      <c r="F47" s="34">
        <f>COUNT(Tabelle25[17.02.])</f>
        <v>17</v>
      </c>
    </row>
    <row r="48" spans="1:6" ht="15.75" thickBot="1" x14ac:dyDescent="0.25">
      <c r="A48" s="35">
        <f t="shared" si="0"/>
        <v>44889</v>
      </c>
      <c r="B48" s="34" t="s">
        <v>555</v>
      </c>
      <c r="C48" s="34" t="s">
        <v>62</v>
      </c>
      <c r="D48" s="34">
        <v>35</v>
      </c>
      <c r="E48" s="34">
        <f>COUNT(Tabelle25[27.01.])</f>
        <v>19</v>
      </c>
      <c r="F48" s="34">
        <f>COUNT(Tabelle25[10.02.])</f>
        <v>19</v>
      </c>
    </row>
    <row r="49" spans="1:6" ht="15.75" thickBot="1" x14ac:dyDescent="0.25">
      <c r="A49" s="35">
        <f t="shared" si="0"/>
        <v>44896</v>
      </c>
      <c r="B49" s="34" t="s">
        <v>539</v>
      </c>
      <c r="C49" s="34" t="s">
        <v>89</v>
      </c>
      <c r="D49" s="34">
        <v>34</v>
      </c>
      <c r="E49" s="34">
        <f>COUNT(Tabelle25[20.01.])</f>
        <v>19</v>
      </c>
      <c r="F49" s="34">
        <f>COUNT(Tabelle25[03.02.])</f>
        <v>19</v>
      </c>
    </row>
    <row r="50" spans="1:6" ht="15.75" thickBot="1" x14ac:dyDescent="0.25">
      <c r="A50" s="35">
        <f t="shared" si="0"/>
        <v>44903</v>
      </c>
      <c r="B50" s="34" t="s">
        <v>574</v>
      </c>
      <c r="C50" s="34" t="s">
        <v>62</v>
      </c>
      <c r="D50" s="34">
        <v>36</v>
      </c>
      <c r="E50" s="34">
        <f>COUNT(Tabelle25[06.01.])</f>
        <v>18</v>
      </c>
      <c r="F50" s="34">
        <f>COUNT(Tabelle25[27.01.])</f>
        <v>19</v>
      </c>
    </row>
    <row r="51" spans="1:6" ht="15.75" thickBot="1" x14ac:dyDescent="0.25">
      <c r="A51" s="35">
        <f t="shared" si="0"/>
        <v>44910</v>
      </c>
      <c r="B51" s="34" t="s">
        <v>556</v>
      </c>
      <c r="C51" s="34" t="s">
        <v>633</v>
      </c>
      <c r="D51" s="34">
        <v>24</v>
      </c>
      <c r="E51" s="34">
        <v>19</v>
      </c>
      <c r="F51" s="34">
        <f>COUNT(Tabelle25[20.01.])</f>
        <v>19</v>
      </c>
    </row>
    <row r="52" spans="1:6" ht="15.75" thickBot="1" x14ac:dyDescent="0.25">
      <c r="A52" s="35">
        <f t="shared" si="0"/>
        <v>44917</v>
      </c>
      <c r="B52" s="34" t="s">
        <v>729</v>
      </c>
      <c r="C52" s="34" t="s">
        <v>634</v>
      </c>
      <c r="D52" s="34">
        <v>34</v>
      </c>
      <c r="E52" s="34">
        <v>18</v>
      </c>
      <c r="F52" s="34">
        <f>COUNT(Tabelle25[06.01.])</f>
        <v>18</v>
      </c>
    </row>
    <row r="53" spans="1:6" ht="15.75" thickBot="1" x14ac:dyDescent="0.25">
      <c r="A53" s="35">
        <f t="shared" si="0"/>
        <v>44924</v>
      </c>
      <c r="B53" s="34" t="s">
        <v>756</v>
      </c>
      <c r="C53" s="34"/>
      <c r="D53" s="34"/>
      <c r="E53" s="34"/>
      <c r="F53" s="34"/>
    </row>
    <row r="54" spans="1:6" ht="15.75" thickBot="1" x14ac:dyDescent="0.25">
      <c r="A54" s="35"/>
    </row>
    <row r="61" spans="1:6" ht="15.75" x14ac:dyDescent="0.25">
      <c r="A61" s="55" t="s">
        <v>538</v>
      </c>
      <c r="B61" s="57" t="s">
        <v>784</v>
      </c>
      <c r="C61" s="57" t="s">
        <v>786</v>
      </c>
    </row>
    <row r="62" spans="1:6" ht="15.75" x14ac:dyDescent="0.25">
      <c r="A62" s="56" t="s">
        <v>539</v>
      </c>
      <c r="B62" s="58">
        <v>10</v>
      </c>
      <c r="C62" s="58">
        <v>19</v>
      </c>
    </row>
    <row r="63" spans="1:6" ht="15.75" x14ac:dyDescent="0.25">
      <c r="A63" s="56" t="s">
        <v>555</v>
      </c>
      <c r="B63" s="58">
        <v>8</v>
      </c>
      <c r="C63" s="58">
        <v>19</v>
      </c>
    </row>
    <row r="64" spans="1:6" ht="15.75" x14ac:dyDescent="0.25">
      <c r="A64" s="56" t="s">
        <v>574</v>
      </c>
      <c r="B64" s="58">
        <v>7</v>
      </c>
      <c r="C64" s="58">
        <v>18.8</v>
      </c>
    </row>
    <row r="65" spans="1:4" ht="15.75" x14ac:dyDescent="0.25">
      <c r="A65" s="56" t="s">
        <v>554</v>
      </c>
      <c r="B65" s="58">
        <v>7</v>
      </c>
      <c r="C65" s="58">
        <v>20</v>
      </c>
    </row>
    <row r="66" spans="1:4" ht="15.75" x14ac:dyDescent="0.25">
      <c r="A66" s="56" t="s">
        <v>556</v>
      </c>
      <c r="B66" s="58">
        <v>7</v>
      </c>
      <c r="C66" s="58">
        <v>18.8</v>
      </c>
    </row>
    <row r="67" spans="1:4" ht="15.75" x14ac:dyDescent="0.25">
      <c r="A67" s="56" t="s">
        <v>581</v>
      </c>
      <c r="B67" s="58">
        <v>4</v>
      </c>
      <c r="C67" s="58">
        <v>20</v>
      </c>
    </row>
    <row r="68" spans="1:4" ht="15.75" x14ac:dyDescent="0.25">
      <c r="A68" s="56" t="s">
        <v>599</v>
      </c>
      <c r="B68" s="58">
        <v>2</v>
      </c>
      <c r="C68" s="58">
        <v>20</v>
      </c>
    </row>
    <row r="69" spans="1:4" ht="15.75" x14ac:dyDescent="0.25">
      <c r="A69" s="56" t="s">
        <v>729</v>
      </c>
      <c r="B69" s="58">
        <v>1</v>
      </c>
      <c r="C69" s="58">
        <v>18</v>
      </c>
    </row>
    <row r="70" spans="1:4" ht="15.75" x14ac:dyDescent="0.25">
      <c r="A70" s="56" t="s">
        <v>682</v>
      </c>
      <c r="B70" s="58">
        <v>1</v>
      </c>
      <c r="C70" s="58">
        <v>21</v>
      </c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topLeftCell="A184" zoomScaleNormal="100" workbookViewId="0">
      <selection activeCell="E10" sqref="E10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561</v>
      </c>
      <c r="D1" s="27" t="s">
        <v>795</v>
      </c>
      <c r="E1" s="27" t="s">
        <v>792</v>
      </c>
      <c r="F1" s="27" t="s">
        <v>791</v>
      </c>
      <c r="G1" s="27" t="s">
        <v>777</v>
      </c>
      <c r="H1" s="27" t="s">
        <v>776</v>
      </c>
      <c r="I1" s="27" t="s">
        <v>771</v>
      </c>
      <c r="J1" s="28" t="s">
        <v>764</v>
      </c>
      <c r="K1" s="27" t="s">
        <v>765</v>
      </c>
      <c r="L1" s="27" t="s">
        <v>763</v>
      </c>
      <c r="M1" s="27" t="s">
        <v>757</v>
      </c>
      <c r="N1" s="27" t="s">
        <v>754</v>
      </c>
      <c r="O1" s="27" t="s">
        <v>748</v>
      </c>
      <c r="P1" s="27" t="s">
        <v>744</v>
      </c>
      <c r="Q1" s="27" t="s">
        <v>738</v>
      </c>
      <c r="R1" s="27" t="s">
        <v>730</v>
      </c>
      <c r="S1" s="27" t="s">
        <v>716</v>
      </c>
      <c r="T1" s="27" t="s">
        <v>707</v>
      </c>
      <c r="U1" s="27" t="s">
        <v>706</v>
      </c>
      <c r="V1" s="27" t="s">
        <v>694</v>
      </c>
      <c r="W1" s="27" t="s">
        <v>693</v>
      </c>
      <c r="X1" s="27" t="s">
        <v>680</v>
      </c>
      <c r="Y1" s="27" t="s">
        <v>681</v>
      </c>
      <c r="Z1" s="27" t="s">
        <v>678</v>
      </c>
      <c r="AA1" s="27" t="s">
        <v>674</v>
      </c>
      <c r="AB1" s="27" t="s">
        <v>664</v>
      </c>
      <c r="AC1" s="27" t="s">
        <v>665</v>
      </c>
      <c r="AD1" s="27" t="s">
        <v>666</v>
      </c>
      <c r="AE1" s="27" t="s">
        <v>658</v>
      </c>
      <c r="AF1" s="27" t="s">
        <v>654</v>
      </c>
      <c r="AG1" s="27" t="s">
        <v>648</v>
      </c>
      <c r="AH1" s="27" t="s">
        <v>641</v>
      </c>
      <c r="AI1" s="27" t="s">
        <v>638</v>
      </c>
      <c r="AJ1" s="27" t="s">
        <v>637</v>
      </c>
      <c r="AK1" s="27" t="s">
        <v>632</v>
      </c>
      <c r="AL1" s="27" t="s">
        <v>627</v>
      </c>
      <c r="AM1" s="27" t="s">
        <v>636</v>
      </c>
      <c r="AN1" s="27" t="s">
        <v>618</v>
      </c>
      <c r="AO1" s="27" t="s">
        <v>610</v>
      </c>
      <c r="AP1" s="27" t="s">
        <v>606</v>
      </c>
      <c r="AQ1" s="27" t="s">
        <v>600</v>
      </c>
      <c r="AR1" s="27" t="s">
        <v>593</v>
      </c>
      <c r="AS1" s="27" t="s">
        <v>589</v>
      </c>
      <c r="AT1" s="27" t="s">
        <v>583</v>
      </c>
      <c r="AU1" s="27" t="s">
        <v>582</v>
      </c>
      <c r="AV1" s="27" t="s">
        <v>575</v>
      </c>
      <c r="AW1" s="27" t="s">
        <v>570</v>
      </c>
      <c r="AX1" s="27" t="s">
        <v>563</v>
      </c>
      <c r="AY1" s="27" t="s">
        <v>557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571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560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629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591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572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775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708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559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671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576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710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670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602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558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733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685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649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701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778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587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709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592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668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663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772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779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640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761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762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619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620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774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782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781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766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722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595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647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676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590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611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626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702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735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717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719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687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642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755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742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622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740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616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659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660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773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718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720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564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624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661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677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699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760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750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732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686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644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721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565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594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749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752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731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630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696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780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745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741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734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684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621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736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714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586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573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615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623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655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704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751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746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688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584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609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643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652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793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767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612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613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614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662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672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673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737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726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689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690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601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588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566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645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650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695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703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787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711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577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567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646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675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768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769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753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739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743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723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715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724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725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691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697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698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770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727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585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604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605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608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628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653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788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789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747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712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692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667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679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783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607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639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758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790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728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713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683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578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625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631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635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705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700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651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656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568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603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657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E247" sqref="E247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596</v>
      </c>
      <c r="M1" s="6" t="s">
        <v>531</v>
      </c>
      <c r="N1" s="16" t="s">
        <v>597</v>
      </c>
      <c r="O1" s="41" t="s">
        <v>531</v>
      </c>
      <c r="P1" s="16" t="s">
        <v>598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2024</vt:lpstr>
      <vt:lpstr>Termine</vt:lpstr>
      <vt:lpstr>2023</vt:lpstr>
      <vt:lpstr>12h Quiz</vt:lpstr>
      <vt:lpstr>Termine23</vt:lpstr>
      <vt:lpstr>Vorlage</vt:lpstr>
      <vt:lpstr>Termine22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2024-07-26T14:45:06Z</dcterms:modified>
  <cp:category/>
  <cp:contentStatus/>
</cp:coreProperties>
</file>